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раздел, подраздел" sheetId="1" r:id="rId1"/>
    <sheet name="ведомство" sheetId="2" r:id="rId2"/>
    <sheet name="программы" sheetId="3" r:id="rId3"/>
  </sheets>
  <definedNames>
    <definedName name="_xlnm._FilterDatabase" localSheetId="1" hidden="1">ведомство!$A$6:$M$36</definedName>
    <definedName name="_xlnm.Print_Titles" localSheetId="1">ведомство!$6:$8</definedName>
    <definedName name="_xlnm.Print_Titles" localSheetId="2">программы!$6:$8</definedName>
    <definedName name="_xlnm.Print_Titles" localSheetId="0">'раздел, подраздел'!$6:$8</definedName>
    <definedName name="_xlnm.Print_Area" localSheetId="1">ведомство!$A$1:$M$2880</definedName>
    <definedName name="_xlnm.Print_Area" localSheetId="2">программы!$A$1:$J$2016</definedName>
  </definedNames>
  <calcPr calcId="125725"/>
</workbook>
</file>

<file path=xl/calcChain.xml><?xml version="1.0" encoding="utf-8"?>
<calcChain xmlns="http://schemas.openxmlformats.org/spreadsheetml/2006/main">
  <c r="I2012" i="3"/>
  <c r="I2011"/>
  <c r="I2010"/>
  <c r="J2009"/>
  <c r="I2009"/>
  <c r="J2007"/>
  <c r="I2007"/>
  <c r="J2006"/>
  <c r="I2006"/>
  <c r="J2005"/>
  <c r="I2005"/>
  <c r="J2004"/>
  <c r="I2004"/>
  <c r="J2003"/>
  <c r="I2003"/>
  <c r="J2001"/>
  <c r="I2001"/>
  <c r="J2000"/>
  <c r="I2000"/>
  <c r="J1999"/>
  <c r="I1999"/>
  <c r="I1998"/>
  <c r="I1997"/>
  <c r="J1996"/>
  <c r="I1996"/>
  <c r="J1995"/>
  <c r="I1995"/>
  <c r="J1994"/>
  <c r="I1994"/>
  <c r="J1993"/>
  <c r="I1993"/>
  <c r="I1991"/>
  <c r="I1990"/>
  <c r="J1989"/>
  <c r="I1989"/>
  <c r="J1988"/>
  <c r="I1988"/>
  <c r="J1987"/>
  <c r="I1987"/>
  <c r="J1986"/>
  <c r="I1986"/>
  <c r="J1985"/>
  <c r="I1985"/>
  <c r="J1984"/>
  <c r="I1984"/>
  <c r="J1983"/>
  <c r="I1983"/>
  <c r="I1982"/>
  <c r="J1981"/>
  <c r="I1981"/>
  <c r="J1980"/>
  <c r="I1980"/>
  <c r="J1979"/>
  <c r="I1979"/>
  <c r="J1978"/>
  <c r="I1978"/>
  <c r="J1977"/>
  <c r="I1977"/>
  <c r="J1976"/>
  <c r="I1976"/>
  <c r="J1974"/>
  <c r="I1974"/>
  <c r="J1973"/>
  <c r="I1973"/>
  <c r="J1972"/>
  <c r="I1972"/>
  <c r="J1971"/>
  <c r="I1971"/>
  <c r="J1970"/>
  <c r="I1970"/>
  <c r="J1969"/>
  <c r="I1969"/>
  <c r="J1967"/>
  <c r="I1967"/>
  <c r="J1966"/>
  <c r="I1966"/>
  <c r="J1965"/>
  <c r="I1965"/>
  <c r="J1964"/>
  <c r="I1964"/>
  <c r="J1963"/>
  <c r="I1963"/>
  <c r="J1962"/>
  <c r="I1962"/>
  <c r="J1961"/>
  <c r="I1961"/>
  <c r="J1959"/>
  <c r="I1959"/>
  <c r="J1958"/>
  <c r="I1958"/>
  <c r="J1957"/>
  <c r="I1957"/>
  <c r="J1956"/>
  <c r="I1956"/>
  <c r="J1955"/>
  <c r="I1955"/>
  <c r="J1954"/>
  <c r="I1954"/>
  <c r="J1953"/>
  <c r="I1953"/>
  <c r="J1952"/>
  <c r="I1952"/>
  <c r="J1950"/>
  <c r="I1950"/>
  <c r="J1949"/>
  <c r="I1949"/>
  <c r="J1948"/>
  <c r="I1948"/>
  <c r="J1947"/>
  <c r="I1947"/>
  <c r="J1946"/>
  <c r="I1946"/>
  <c r="J1945"/>
  <c r="I1945"/>
  <c r="J1944"/>
  <c r="I1944"/>
  <c r="J1943"/>
  <c r="I1943"/>
  <c r="J1942"/>
  <c r="I1942"/>
  <c r="J1940"/>
  <c r="I1940"/>
  <c r="J1939"/>
  <c r="I1939"/>
  <c r="J1938"/>
  <c r="I1938"/>
  <c r="J1937"/>
  <c r="I1937"/>
  <c r="J1936"/>
  <c r="I1936"/>
  <c r="J1935"/>
  <c r="I1935"/>
  <c r="J1934"/>
  <c r="I1934"/>
  <c r="J1933"/>
  <c r="I1933"/>
  <c r="J1931"/>
  <c r="I1931"/>
  <c r="J1930"/>
  <c r="I1930"/>
  <c r="J1929"/>
  <c r="I1929"/>
  <c r="J1928"/>
  <c r="I1928"/>
  <c r="J1927"/>
  <c r="J1926"/>
  <c r="J1923"/>
  <c r="I1923"/>
  <c r="J1922"/>
  <c r="I1922"/>
  <c r="J1921"/>
  <c r="I1921"/>
  <c r="J1920"/>
  <c r="I1920"/>
  <c r="J1918"/>
  <c r="I1918"/>
  <c r="J1917"/>
  <c r="I1917"/>
  <c r="J1916"/>
  <c r="I1916"/>
  <c r="J1915"/>
  <c r="I1915"/>
  <c r="J1912"/>
  <c r="I1912"/>
  <c r="J1911"/>
  <c r="I1911"/>
  <c r="J1910"/>
  <c r="I1910"/>
  <c r="J1909"/>
  <c r="I1909"/>
  <c r="J1908"/>
  <c r="I1908"/>
  <c r="J1907"/>
  <c r="I1907"/>
  <c r="J1906"/>
  <c r="I1906"/>
  <c r="J1905"/>
  <c r="I1905"/>
  <c r="J1904"/>
  <c r="I1904"/>
  <c r="J1903"/>
  <c r="I1903"/>
  <c r="J1902"/>
  <c r="I1902"/>
  <c r="J1900"/>
  <c r="I1900"/>
  <c r="J1899"/>
  <c r="I1899"/>
  <c r="J1898"/>
  <c r="I1898"/>
  <c r="J1897"/>
  <c r="I1897"/>
  <c r="J1895"/>
  <c r="I1895"/>
  <c r="J1894"/>
  <c r="I1894"/>
  <c r="J1893"/>
  <c r="I1893"/>
  <c r="J1892"/>
  <c r="I1892"/>
  <c r="J1891"/>
  <c r="I1891"/>
  <c r="J1889"/>
  <c r="I1889"/>
  <c r="J1888"/>
  <c r="I1888"/>
  <c r="J1887"/>
  <c r="I1887"/>
  <c r="J1886"/>
  <c r="I1886"/>
  <c r="J1884"/>
  <c r="I1884"/>
  <c r="J1883"/>
  <c r="I1883"/>
  <c r="J1882"/>
  <c r="I1882"/>
  <c r="J1881"/>
  <c r="I1881"/>
  <c r="J1880"/>
  <c r="I1880"/>
  <c r="J1876"/>
  <c r="I1876"/>
  <c r="J1875"/>
  <c r="I1875"/>
  <c r="J1874"/>
  <c r="I1874"/>
  <c r="J1873"/>
  <c r="I1873"/>
  <c r="J1872"/>
  <c r="I1872"/>
  <c r="J1871"/>
  <c r="I1871"/>
  <c r="J1870"/>
  <c r="I1870"/>
  <c r="I1868"/>
  <c r="I1867"/>
  <c r="I1866"/>
  <c r="I1865"/>
  <c r="J1863"/>
  <c r="I1863"/>
  <c r="J1862"/>
  <c r="I1862"/>
  <c r="J1861"/>
  <c r="I1861"/>
  <c r="I1860"/>
  <c r="I1859"/>
  <c r="I1858"/>
  <c r="J1857"/>
  <c r="I1857"/>
  <c r="J1856"/>
  <c r="I1856"/>
  <c r="I1855"/>
  <c r="I1854"/>
  <c r="J1853"/>
  <c r="I1853"/>
  <c r="J1852"/>
  <c r="I1852"/>
  <c r="J1851"/>
  <c r="I1851"/>
  <c r="J1850"/>
  <c r="I1850"/>
  <c r="J1849"/>
  <c r="I1849"/>
  <c r="J1848"/>
  <c r="I1848"/>
  <c r="J1847"/>
  <c r="I1847"/>
  <c r="J1846"/>
  <c r="I1846"/>
  <c r="I1844"/>
  <c r="I1843"/>
  <c r="I1842"/>
  <c r="J1841"/>
  <c r="I1841"/>
  <c r="J1840"/>
  <c r="I1840"/>
  <c r="J1839"/>
  <c r="I1839"/>
  <c r="J1838"/>
  <c r="I1838"/>
  <c r="J1837"/>
  <c r="I1837"/>
  <c r="J1836"/>
  <c r="I1836"/>
  <c r="J1835"/>
  <c r="I1835"/>
  <c r="J1834"/>
  <c r="I1834"/>
  <c r="J1833"/>
  <c r="I1833"/>
  <c r="J1832"/>
  <c r="I1832"/>
  <c r="J1831"/>
  <c r="I1831"/>
  <c r="J1830"/>
  <c r="I1830"/>
  <c r="I1829"/>
  <c r="I1828"/>
  <c r="I1827"/>
  <c r="J1826"/>
  <c r="I1826"/>
  <c r="J1824"/>
  <c r="I1824"/>
  <c r="J1822"/>
  <c r="I1822"/>
  <c r="J1821"/>
  <c r="I1821"/>
  <c r="J1820"/>
  <c r="I1820"/>
  <c r="J1819"/>
  <c r="I1819"/>
  <c r="J1818"/>
  <c r="I1818"/>
  <c r="J1817"/>
  <c r="I1817"/>
  <c r="J1816"/>
  <c r="I1816"/>
  <c r="J1814"/>
  <c r="I1814"/>
  <c r="J1813"/>
  <c r="I1813"/>
  <c r="J1812"/>
  <c r="I1812"/>
  <c r="J1811"/>
  <c r="I1811"/>
  <c r="J1810"/>
  <c r="I1810"/>
  <c r="J1809"/>
  <c r="I1809"/>
  <c r="J1808"/>
  <c r="I1808"/>
  <c r="J1807"/>
  <c r="I1807"/>
  <c r="J1806"/>
  <c r="I1806"/>
  <c r="I1804"/>
  <c r="I1803"/>
  <c r="I1802"/>
  <c r="I1801"/>
  <c r="I1800"/>
  <c r="I1799"/>
  <c r="I1798"/>
  <c r="I1797"/>
  <c r="I1796"/>
  <c r="I1795"/>
  <c r="I1794"/>
  <c r="J1793"/>
  <c r="I1793"/>
  <c r="J1791"/>
  <c r="I1791"/>
  <c r="J1789"/>
  <c r="I1789"/>
  <c r="J1788"/>
  <c r="I1788"/>
  <c r="J1787"/>
  <c r="I1787"/>
  <c r="J1786"/>
  <c r="I1786"/>
  <c r="J1785"/>
  <c r="I1785"/>
  <c r="J1784"/>
  <c r="I1784"/>
  <c r="J1783"/>
  <c r="I1783"/>
  <c r="J1782"/>
  <c r="I1782"/>
  <c r="J1781"/>
  <c r="I1781"/>
  <c r="J1780"/>
  <c r="I1780"/>
  <c r="J1779"/>
  <c r="I1779"/>
  <c r="J1778"/>
  <c r="I1778"/>
  <c r="J1777"/>
  <c r="I1777"/>
  <c r="J1775"/>
  <c r="I1775"/>
  <c r="J1774"/>
  <c r="I1774"/>
  <c r="J1773"/>
  <c r="I1773"/>
  <c r="J1772"/>
  <c r="I1772"/>
  <c r="J1771"/>
  <c r="I1771"/>
  <c r="J1770"/>
  <c r="I1770"/>
  <c r="J1769"/>
  <c r="I1769"/>
  <c r="J1768"/>
  <c r="I1768"/>
  <c r="J1767"/>
  <c r="I1767"/>
  <c r="J1766"/>
  <c r="I1766"/>
  <c r="J1765"/>
  <c r="I1765"/>
  <c r="J1764"/>
  <c r="I1764"/>
  <c r="J1763"/>
  <c r="I1763"/>
  <c r="J1762"/>
  <c r="I1762"/>
  <c r="J1761"/>
  <c r="I1761"/>
  <c r="J1760"/>
  <c r="I1760"/>
  <c r="J1759"/>
  <c r="I1759"/>
  <c r="J1758"/>
  <c r="I1758"/>
  <c r="J1757"/>
  <c r="I1757"/>
  <c r="J1756"/>
  <c r="I1756"/>
  <c r="J1755"/>
  <c r="I1755"/>
  <c r="J1754"/>
  <c r="I1754"/>
  <c r="J1753"/>
  <c r="I1753"/>
  <c r="J1752"/>
  <c r="I1752"/>
  <c r="J1751"/>
  <c r="I1751"/>
  <c r="J1750"/>
  <c r="I1750"/>
  <c r="J1749"/>
  <c r="I1749"/>
  <c r="J1748"/>
  <c r="I1748"/>
  <c r="J1747"/>
  <c r="I1747"/>
  <c r="J1746"/>
  <c r="I1746"/>
  <c r="J1745"/>
  <c r="I1745"/>
  <c r="J1743"/>
  <c r="I1743"/>
  <c r="J1742"/>
  <c r="I1742"/>
  <c r="J1741"/>
  <c r="I1741"/>
  <c r="J1740"/>
  <c r="I1740"/>
  <c r="J1739"/>
  <c r="I1739"/>
  <c r="J1738"/>
  <c r="I1738"/>
  <c r="J1737"/>
  <c r="I1737"/>
  <c r="J1736"/>
  <c r="I1736"/>
  <c r="J1735"/>
  <c r="I1735"/>
  <c r="J1734"/>
  <c r="I1734"/>
  <c r="J1733"/>
  <c r="I1733"/>
  <c r="J1732"/>
  <c r="I1732"/>
  <c r="J1731"/>
  <c r="I1731"/>
  <c r="J1730"/>
  <c r="I1730"/>
  <c r="J1728"/>
  <c r="I1728"/>
  <c r="J1727"/>
  <c r="I1727"/>
  <c r="J1726"/>
  <c r="I1726"/>
  <c r="J1725"/>
  <c r="I1725"/>
  <c r="J1724"/>
  <c r="I1724"/>
  <c r="J1723"/>
  <c r="I1723"/>
  <c r="J1722"/>
  <c r="I1722"/>
  <c r="J1721"/>
  <c r="I1721"/>
  <c r="J1720"/>
  <c r="I1720"/>
  <c r="J1719"/>
  <c r="I1719"/>
  <c r="J1717"/>
  <c r="I1717"/>
  <c r="J1716"/>
  <c r="I1716"/>
  <c r="J1715"/>
  <c r="I1715"/>
  <c r="J1714"/>
  <c r="I1714"/>
  <c r="J1713"/>
  <c r="I1713"/>
  <c r="J1712"/>
  <c r="I1712"/>
  <c r="J1711"/>
  <c r="I1711"/>
  <c r="J1710"/>
  <c r="I1710"/>
  <c r="J1709"/>
  <c r="I1709"/>
  <c r="J1708"/>
  <c r="I1708"/>
  <c r="J1706"/>
  <c r="I1706"/>
  <c r="J1705"/>
  <c r="I1705"/>
  <c r="J1704"/>
  <c r="I1704"/>
  <c r="J1703"/>
  <c r="I1703"/>
  <c r="J1702"/>
  <c r="I1702"/>
  <c r="J1701"/>
  <c r="I1701"/>
  <c r="J1700"/>
  <c r="I1700"/>
  <c r="J1699"/>
  <c r="I1699"/>
  <c r="J1698"/>
  <c r="I1698"/>
  <c r="J1696"/>
  <c r="I1696"/>
  <c r="J1695"/>
  <c r="I1695"/>
  <c r="J1694"/>
  <c r="I1694"/>
  <c r="J1693"/>
  <c r="I1693"/>
  <c r="J1692"/>
  <c r="I1692"/>
  <c r="J1691"/>
  <c r="I1691"/>
  <c r="J1690"/>
  <c r="I1690"/>
  <c r="J1689"/>
  <c r="I1689"/>
  <c r="J1687"/>
  <c r="I1687"/>
  <c r="J1686"/>
  <c r="I1686"/>
  <c r="J1685"/>
  <c r="I1685"/>
  <c r="J1684"/>
  <c r="I1684"/>
  <c r="J1683"/>
  <c r="I1683"/>
  <c r="J1682"/>
  <c r="I1682"/>
  <c r="J1681"/>
  <c r="I1681"/>
  <c r="J1680"/>
  <c r="I1680"/>
  <c r="J1679"/>
  <c r="I1679"/>
  <c r="J1678"/>
  <c r="I1678"/>
  <c r="J1677"/>
  <c r="I1677"/>
  <c r="J1676"/>
  <c r="I1676"/>
  <c r="J1675"/>
  <c r="I1675"/>
  <c r="J1674"/>
  <c r="I1674"/>
  <c r="J1673"/>
  <c r="I1673"/>
  <c r="J1672"/>
  <c r="I1672"/>
  <c r="J1671"/>
  <c r="I1671"/>
  <c r="J1669"/>
  <c r="I1669"/>
  <c r="J1668"/>
  <c r="I1668"/>
  <c r="J1667"/>
  <c r="I1667"/>
  <c r="J1666"/>
  <c r="I1666"/>
  <c r="J1665"/>
  <c r="I1665"/>
  <c r="J1664"/>
  <c r="I1664"/>
  <c r="J1663"/>
  <c r="I1663"/>
  <c r="J1662"/>
  <c r="I1662"/>
  <c r="J1660"/>
  <c r="I1660"/>
  <c r="J1659"/>
  <c r="I1659"/>
  <c r="J1658"/>
  <c r="I1658"/>
  <c r="J1657"/>
  <c r="I1657"/>
  <c r="J1656"/>
  <c r="I1656"/>
  <c r="J1655"/>
  <c r="I1655"/>
  <c r="J1654"/>
  <c r="I1654"/>
  <c r="J1653"/>
  <c r="I1653"/>
  <c r="J1652"/>
  <c r="I1652"/>
  <c r="J1651"/>
  <c r="I1651"/>
  <c r="J1650"/>
  <c r="I1650"/>
  <c r="J1649"/>
  <c r="I1649"/>
  <c r="J1648"/>
  <c r="I1648"/>
  <c r="J1647"/>
  <c r="I1647"/>
  <c r="J1646"/>
  <c r="I1646"/>
  <c r="J1645"/>
  <c r="I1645"/>
  <c r="J1644"/>
  <c r="I1644"/>
  <c r="J1643"/>
  <c r="I1643"/>
  <c r="J1642"/>
  <c r="I1642"/>
  <c r="J1641"/>
  <c r="I1641"/>
  <c r="I1640"/>
  <c r="I1639"/>
  <c r="J1638"/>
  <c r="I1638"/>
  <c r="J1637"/>
  <c r="I1637"/>
  <c r="J1636"/>
  <c r="I1636"/>
  <c r="J1635"/>
  <c r="I1635"/>
  <c r="J1634"/>
  <c r="I1634"/>
  <c r="J1633"/>
  <c r="I1633"/>
  <c r="I1630"/>
  <c r="I1629"/>
  <c r="I1628"/>
  <c r="J1627"/>
  <c r="I1627"/>
  <c r="J1626"/>
  <c r="I1626"/>
  <c r="J1625"/>
  <c r="I1625"/>
  <c r="J1621"/>
  <c r="I1621"/>
  <c r="J1620"/>
  <c r="I1620"/>
  <c r="J1619"/>
  <c r="I1619"/>
  <c r="J1618"/>
  <c r="I1618"/>
  <c r="J1617"/>
  <c r="I1617"/>
  <c r="J1616"/>
  <c r="I1616"/>
  <c r="J1615"/>
  <c r="I1615"/>
  <c r="J1614"/>
  <c r="I1614"/>
  <c r="J1613"/>
  <c r="I1613"/>
  <c r="J1612"/>
  <c r="I1612"/>
  <c r="J1611"/>
  <c r="I1611"/>
  <c r="J1610"/>
  <c r="I1610"/>
  <c r="J1609"/>
  <c r="I1609"/>
  <c r="J1608"/>
  <c r="I1608"/>
  <c r="I1606"/>
  <c r="I1605"/>
  <c r="I1602"/>
  <c r="J1601"/>
  <c r="I1601"/>
  <c r="J1600"/>
  <c r="I1600"/>
  <c r="J1599"/>
  <c r="I1599"/>
  <c r="J1596"/>
  <c r="I1596"/>
  <c r="J1595"/>
  <c r="I1595"/>
  <c r="J1594"/>
  <c r="I1594"/>
  <c r="J1593"/>
  <c r="I1593"/>
  <c r="J1592"/>
  <c r="I1592"/>
  <c r="J1591"/>
  <c r="I1591"/>
  <c r="J1590"/>
  <c r="I1590"/>
  <c r="J1589"/>
  <c r="I1589"/>
  <c r="J1588"/>
  <c r="I1588"/>
  <c r="J1587"/>
  <c r="I1587"/>
  <c r="J1586"/>
  <c r="I1586"/>
  <c r="I1585"/>
  <c r="I1584"/>
  <c r="I1583"/>
  <c r="J1582"/>
  <c r="I1582"/>
  <c r="J1581"/>
  <c r="I1581"/>
  <c r="J1580"/>
  <c r="I1580"/>
  <c r="I1579"/>
  <c r="I1578"/>
  <c r="I1577"/>
  <c r="J1576"/>
  <c r="I1576"/>
  <c r="J1575"/>
  <c r="I1575"/>
  <c r="J1574"/>
  <c r="I1574"/>
  <c r="J1573"/>
  <c r="I1573"/>
  <c r="J1572"/>
  <c r="I1572"/>
  <c r="J1571"/>
  <c r="I1571"/>
  <c r="J1570"/>
  <c r="I1570"/>
  <c r="J1569"/>
  <c r="I1569"/>
  <c r="J1568"/>
  <c r="I1568"/>
  <c r="J1567"/>
  <c r="I1567"/>
  <c r="J1566"/>
  <c r="I1566"/>
  <c r="J1563"/>
  <c r="I1563"/>
  <c r="J1562"/>
  <c r="I1562"/>
  <c r="J1561"/>
  <c r="I1561"/>
  <c r="J1560"/>
  <c r="I1560"/>
  <c r="J1559"/>
  <c r="I1559"/>
  <c r="J1558"/>
  <c r="I1558"/>
  <c r="J1557"/>
  <c r="I1557"/>
  <c r="J1556"/>
  <c r="I1556"/>
  <c r="J1555"/>
  <c r="I1555"/>
  <c r="J1554"/>
  <c r="I1554"/>
  <c r="J1553"/>
  <c r="I1553"/>
  <c r="J1552"/>
  <c r="I1552"/>
  <c r="J1551"/>
  <c r="I1551"/>
  <c r="J1550"/>
  <c r="I1550"/>
  <c r="J1549"/>
  <c r="I1549"/>
  <c r="J1548"/>
  <c r="I1548"/>
  <c r="J1547"/>
  <c r="I1547"/>
  <c r="J1546"/>
  <c r="I1546"/>
  <c r="J1545"/>
  <c r="I1545"/>
  <c r="J1544"/>
  <c r="I1544"/>
  <c r="J1543"/>
  <c r="I1543"/>
  <c r="J1542"/>
  <c r="I1542"/>
  <c r="J1541"/>
  <c r="I1541"/>
  <c r="J1540"/>
  <c r="I1540"/>
  <c r="J1539"/>
  <c r="I1539"/>
  <c r="J1538"/>
  <c r="I1538"/>
  <c r="J1537"/>
  <c r="I1537"/>
  <c r="J1536"/>
  <c r="I1536"/>
  <c r="J1535"/>
  <c r="I1535"/>
  <c r="J1534"/>
  <c r="I1534"/>
  <c r="J1533"/>
  <c r="I1533"/>
  <c r="J1532"/>
  <c r="I1532"/>
  <c r="J1531"/>
  <c r="I1531"/>
  <c r="J1529"/>
  <c r="I1529"/>
  <c r="J1528"/>
  <c r="I1528"/>
  <c r="J1527"/>
  <c r="I1527"/>
  <c r="J1526"/>
  <c r="I1526"/>
  <c r="J1525"/>
  <c r="I1525"/>
  <c r="J1524"/>
  <c r="I1524"/>
  <c r="J1523"/>
  <c r="I1523"/>
  <c r="J1522"/>
  <c r="I1522"/>
  <c r="J1521"/>
  <c r="I1521"/>
  <c r="J1520"/>
  <c r="I1520"/>
  <c r="J1518"/>
  <c r="I1518"/>
  <c r="J1517"/>
  <c r="I1517"/>
  <c r="J1516"/>
  <c r="I1516"/>
  <c r="J1515"/>
  <c r="I1515"/>
  <c r="J1514"/>
  <c r="I1514"/>
  <c r="J1513"/>
  <c r="I1513"/>
  <c r="J1512"/>
  <c r="I1512"/>
  <c r="J1511"/>
  <c r="I1511"/>
  <c r="J1510"/>
  <c r="I1510"/>
  <c r="J1509"/>
  <c r="I1509"/>
  <c r="J1507"/>
  <c r="I1507"/>
  <c r="J1506"/>
  <c r="I1506"/>
  <c r="J1505"/>
  <c r="I1505"/>
  <c r="I1504"/>
  <c r="I1503"/>
  <c r="I1502"/>
  <c r="I1496"/>
  <c r="I1495"/>
  <c r="I1494"/>
  <c r="J1493"/>
  <c r="I1493"/>
  <c r="J1492"/>
  <c r="I1492"/>
  <c r="J1491"/>
  <c r="I1491"/>
  <c r="J1490"/>
  <c r="I1490"/>
  <c r="J1489"/>
  <c r="I1489"/>
  <c r="J1488"/>
  <c r="I1488"/>
  <c r="J1487"/>
  <c r="I1487"/>
  <c r="J1486"/>
  <c r="I1486"/>
  <c r="J1485"/>
  <c r="I1485"/>
  <c r="J1484"/>
  <c r="I1484"/>
  <c r="J1483"/>
  <c r="I1483"/>
  <c r="J1482"/>
  <c r="I1482"/>
  <c r="J1481"/>
  <c r="I1481"/>
  <c r="J1478"/>
  <c r="I1478"/>
  <c r="J1477"/>
  <c r="I1477"/>
  <c r="J1476"/>
  <c r="I1476"/>
  <c r="J1475"/>
  <c r="I1475"/>
  <c r="J1474"/>
  <c r="I1474"/>
  <c r="J1473"/>
  <c r="I1473"/>
  <c r="J1472"/>
  <c r="I1472"/>
  <c r="J1470"/>
  <c r="I1470"/>
  <c r="J1469"/>
  <c r="I1469"/>
  <c r="J1468"/>
  <c r="I1468"/>
  <c r="J1467"/>
  <c r="I1467"/>
  <c r="J1466"/>
  <c r="I1466"/>
  <c r="J1465"/>
  <c r="I1465"/>
  <c r="J1464"/>
  <c r="I1464"/>
  <c r="J1463"/>
  <c r="I1463"/>
  <c r="J1462"/>
  <c r="I1462"/>
  <c r="J1461"/>
  <c r="I1461"/>
  <c r="J1460"/>
  <c r="I1460"/>
  <c r="J1459"/>
  <c r="I1459"/>
  <c r="J1458"/>
  <c r="I1458"/>
  <c r="J1456"/>
  <c r="I1456"/>
  <c r="J1455"/>
  <c r="I1455"/>
  <c r="J1454"/>
  <c r="I1454"/>
  <c r="I1453"/>
  <c r="I1452"/>
  <c r="I1451"/>
  <c r="J1450"/>
  <c r="I1450"/>
  <c r="J1448"/>
  <c r="I1448"/>
  <c r="J1447"/>
  <c r="I1447"/>
  <c r="J1446"/>
  <c r="I1446"/>
  <c r="J1445"/>
  <c r="I1445"/>
  <c r="J1444"/>
  <c r="I1444"/>
  <c r="J1443"/>
  <c r="I1443"/>
  <c r="J1442"/>
  <c r="I1442"/>
  <c r="J1441"/>
  <c r="I1441"/>
  <c r="J1440"/>
  <c r="I1440"/>
  <c r="J1439"/>
  <c r="I1439"/>
  <c r="J1438"/>
  <c r="I1438"/>
  <c r="J1437"/>
  <c r="I1437"/>
  <c r="J1436"/>
  <c r="I1436"/>
  <c r="J1434"/>
  <c r="I1434"/>
  <c r="J1433"/>
  <c r="I1433"/>
  <c r="J1432"/>
  <c r="I1432"/>
  <c r="J1428"/>
  <c r="I1428"/>
  <c r="J1427"/>
  <c r="I1427"/>
  <c r="J1426"/>
  <c r="I1426"/>
  <c r="J1425"/>
  <c r="I1425"/>
  <c r="J1424"/>
  <c r="I1424"/>
  <c r="J1423"/>
  <c r="I1423"/>
  <c r="J1422"/>
  <c r="I1422"/>
  <c r="J1421"/>
  <c r="I1421"/>
  <c r="J1420"/>
  <c r="I1420"/>
  <c r="J1419"/>
  <c r="I1419"/>
  <c r="J1418"/>
  <c r="I1418"/>
  <c r="J1417"/>
  <c r="I1417"/>
  <c r="J1416"/>
  <c r="I1416"/>
  <c r="J1415"/>
  <c r="I1415"/>
  <c r="J1414"/>
  <c r="I1414"/>
  <c r="J1413"/>
  <c r="I1413"/>
  <c r="J1412"/>
  <c r="I1412"/>
  <c r="J1411"/>
  <c r="I1411"/>
  <c r="J1410"/>
  <c r="I1410"/>
  <c r="J1409"/>
  <c r="I1409"/>
  <c r="J1408"/>
  <c r="I1408"/>
  <c r="J1407"/>
  <c r="I1407"/>
  <c r="J1406"/>
  <c r="I1406"/>
  <c r="J1405"/>
  <c r="I1405"/>
  <c r="J1404"/>
  <c r="I1404"/>
  <c r="J1403"/>
  <c r="I1403"/>
  <c r="J1402"/>
  <c r="I1402"/>
  <c r="J1401"/>
  <c r="I1401"/>
  <c r="J1400"/>
  <c r="I1400"/>
  <c r="J1399"/>
  <c r="I1399"/>
  <c r="J1398"/>
  <c r="I1398"/>
  <c r="J1397"/>
  <c r="I1397"/>
  <c r="J1396"/>
  <c r="I1396"/>
  <c r="J1395"/>
  <c r="I1395"/>
  <c r="J1394"/>
  <c r="I1394"/>
  <c r="I1392"/>
  <c r="I1391"/>
  <c r="I1390"/>
  <c r="J1389"/>
  <c r="I1389"/>
  <c r="J1388"/>
  <c r="I1388"/>
  <c r="J1387"/>
  <c r="I1387"/>
  <c r="I1386"/>
  <c r="I1385"/>
  <c r="I1384"/>
  <c r="J1383"/>
  <c r="I1383"/>
  <c r="J1382"/>
  <c r="I1382"/>
  <c r="J1381"/>
  <c r="I1381"/>
  <c r="I1380"/>
  <c r="I1379"/>
  <c r="I1378"/>
  <c r="J1377"/>
  <c r="I1377"/>
  <c r="J1376"/>
  <c r="I1376"/>
  <c r="J1374"/>
  <c r="I1374"/>
  <c r="J1373"/>
  <c r="I1373"/>
  <c r="J1372"/>
  <c r="I1372"/>
  <c r="J1371"/>
  <c r="I1371"/>
  <c r="J1370"/>
  <c r="I1370"/>
  <c r="J1369"/>
  <c r="I1369"/>
  <c r="J1368"/>
  <c r="I1368"/>
  <c r="J1367"/>
  <c r="I1367"/>
  <c r="J1366"/>
  <c r="I1366"/>
  <c r="J1365"/>
  <c r="I1365"/>
  <c r="I1364"/>
  <c r="J1363"/>
  <c r="I1363"/>
  <c r="J1362"/>
  <c r="I1362"/>
  <c r="J1361"/>
  <c r="I1361"/>
  <c r="J1360"/>
  <c r="I1360"/>
  <c r="J1359"/>
  <c r="I1359"/>
  <c r="J1358"/>
  <c r="I1358"/>
  <c r="J1357"/>
  <c r="I1357"/>
  <c r="J1356"/>
  <c r="I1356"/>
  <c r="J1355"/>
  <c r="I1355"/>
  <c r="J1354"/>
  <c r="I1354"/>
  <c r="J1353"/>
  <c r="I1353"/>
  <c r="J1352"/>
  <c r="I1352"/>
  <c r="J1351"/>
  <c r="I1351"/>
  <c r="J1350"/>
  <c r="I1350"/>
  <c r="J1349"/>
  <c r="I1349"/>
  <c r="J1348"/>
  <c r="I1348"/>
  <c r="I1346"/>
  <c r="I1345"/>
  <c r="I1344"/>
  <c r="J1343"/>
  <c r="I1343"/>
  <c r="J1342"/>
  <c r="I1342"/>
  <c r="J1341"/>
  <c r="I1341"/>
  <c r="J1340"/>
  <c r="I1340"/>
  <c r="J1339"/>
  <c r="I1339"/>
  <c r="J1338"/>
  <c r="I1338"/>
  <c r="J1337"/>
  <c r="I1337"/>
  <c r="J1335"/>
  <c r="I1335"/>
  <c r="J1334"/>
  <c r="I1334"/>
  <c r="J1333"/>
  <c r="I1333"/>
  <c r="J1332"/>
  <c r="I1332"/>
  <c r="J1331"/>
  <c r="I1331"/>
  <c r="J1330"/>
  <c r="I1330"/>
  <c r="J1329"/>
  <c r="I1329"/>
  <c r="I1327"/>
  <c r="I1326"/>
  <c r="I1325"/>
  <c r="J1324"/>
  <c r="I1324"/>
  <c r="J1323"/>
  <c r="I1323"/>
  <c r="J1322"/>
  <c r="I1322"/>
  <c r="J1321"/>
  <c r="I1321"/>
  <c r="J1320"/>
  <c r="I1320"/>
  <c r="J1319"/>
  <c r="I1319"/>
  <c r="J1318"/>
  <c r="I1318"/>
  <c r="J1317"/>
  <c r="I1317"/>
  <c r="J1316"/>
  <c r="I1316"/>
  <c r="J1315"/>
  <c r="I1315"/>
  <c r="J1313"/>
  <c r="I1313"/>
  <c r="J1312"/>
  <c r="I1312"/>
  <c r="J1311"/>
  <c r="I1311"/>
  <c r="J1310"/>
  <c r="I1310"/>
  <c r="J1309"/>
  <c r="I1309"/>
  <c r="J1308"/>
  <c r="I1308"/>
  <c r="J1307"/>
  <c r="I1307"/>
  <c r="J1305"/>
  <c r="I1305"/>
  <c r="J1304"/>
  <c r="I1304"/>
  <c r="J1303"/>
  <c r="I1303"/>
  <c r="J1302"/>
  <c r="I1302"/>
  <c r="J1301"/>
  <c r="I1301"/>
  <c r="J1300"/>
  <c r="I1300"/>
  <c r="J1299"/>
  <c r="I1299"/>
  <c r="J1298"/>
  <c r="I1298"/>
  <c r="J1296"/>
  <c r="I1296"/>
  <c r="J1295"/>
  <c r="I1295"/>
  <c r="J1294"/>
  <c r="I1294"/>
  <c r="J1293"/>
  <c r="I1293"/>
  <c r="J1292"/>
  <c r="I1292"/>
  <c r="J1291"/>
  <c r="I1291"/>
  <c r="J1290"/>
  <c r="I1290"/>
  <c r="J1289"/>
  <c r="I1289"/>
  <c r="J1288"/>
  <c r="I1288"/>
  <c r="J1287"/>
  <c r="I1287"/>
  <c r="J1286"/>
  <c r="I1286"/>
  <c r="I1284"/>
  <c r="I1283"/>
  <c r="I1282"/>
  <c r="J1281"/>
  <c r="I1281"/>
  <c r="J1280"/>
  <c r="I1280"/>
  <c r="J1279"/>
  <c r="I1279"/>
  <c r="J1278"/>
  <c r="I1278"/>
  <c r="J1277"/>
  <c r="I1277"/>
  <c r="J1276"/>
  <c r="I1276"/>
  <c r="J1275"/>
  <c r="I1275"/>
  <c r="J1274"/>
  <c r="I1274"/>
  <c r="J1273"/>
  <c r="I1273"/>
  <c r="J1272"/>
  <c r="I1272"/>
  <c r="J1271"/>
  <c r="I1271"/>
  <c r="J1269"/>
  <c r="I1269"/>
  <c r="J1268"/>
  <c r="I1268"/>
  <c r="J1267"/>
  <c r="I1267"/>
  <c r="J1266"/>
  <c r="I1266"/>
  <c r="J1265"/>
  <c r="I1265"/>
  <c r="J1264"/>
  <c r="I1264"/>
  <c r="J1263"/>
  <c r="I1263"/>
  <c r="J1262"/>
  <c r="I1262"/>
  <c r="J1261"/>
  <c r="I1261"/>
  <c r="J1260"/>
  <c r="I1260"/>
  <c r="J1259"/>
  <c r="I1259"/>
  <c r="J1258"/>
  <c r="I1258"/>
  <c r="J1257"/>
  <c r="I1257"/>
  <c r="J1256"/>
  <c r="I1256"/>
  <c r="J1255"/>
  <c r="I1255"/>
  <c r="J1254"/>
  <c r="I1254"/>
  <c r="I1253"/>
  <c r="I1252"/>
  <c r="I1251"/>
  <c r="I1250"/>
  <c r="I1249"/>
  <c r="I1248"/>
  <c r="I1247"/>
  <c r="I1246"/>
  <c r="J1245"/>
  <c r="I1245"/>
  <c r="I1243"/>
  <c r="I1242"/>
  <c r="I1240"/>
  <c r="I1238"/>
  <c r="I1237"/>
  <c r="J1230"/>
  <c r="I1230"/>
  <c r="J1229"/>
  <c r="I1229"/>
  <c r="J1228"/>
  <c r="I1228"/>
  <c r="J1227"/>
  <c r="I1227"/>
  <c r="J1226"/>
  <c r="I1226"/>
  <c r="J1225"/>
  <c r="I1225"/>
  <c r="J1224"/>
  <c r="I1224"/>
  <c r="J1223"/>
  <c r="I1223"/>
  <c r="J1222"/>
  <c r="I1222"/>
  <c r="J1221"/>
  <c r="I1221"/>
  <c r="J1220"/>
  <c r="I1220"/>
  <c r="J1218"/>
  <c r="I1218"/>
  <c r="J1217"/>
  <c r="I1217"/>
  <c r="J1216"/>
  <c r="I1216"/>
  <c r="I1212"/>
  <c r="I1211"/>
  <c r="I1210"/>
  <c r="J1209"/>
  <c r="I1209"/>
  <c r="J1208"/>
  <c r="I1208"/>
  <c r="J1207"/>
  <c r="I1207"/>
  <c r="J1206"/>
  <c r="I1206"/>
  <c r="J1205"/>
  <c r="I1205"/>
  <c r="J1204"/>
  <c r="I1204"/>
  <c r="J1203"/>
  <c r="I1203"/>
  <c r="J1202"/>
  <c r="I1202"/>
  <c r="J1201"/>
  <c r="I1201"/>
  <c r="J1199"/>
  <c r="I1199"/>
  <c r="J1198"/>
  <c r="I1198"/>
  <c r="J1197"/>
  <c r="I1197"/>
  <c r="J1196"/>
  <c r="I1196"/>
  <c r="J1195"/>
  <c r="I1195"/>
  <c r="J1194"/>
  <c r="I1194"/>
  <c r="J1193"/>
  <c r="I1193"/>
  <c r="J1192"/>
  <c r="I1192"/>
  <c r="J1191"/>
  <c r="I1191"/>
  <c r="J1190"/>
  <c r="I1190"/>
  <c r="J1189"/>
  <c r="I1189"/>
  <c r="J1188"/>
  <c r="I1188"/>
  <c r="J1187"/>
  <c r="I1187"/>
  <c r="J1185"/>
  <c r="I1185"/>
  <c r="J1184"/>
  <c r="I1184"/>
  <c r="J1183"/>
  <c r="I1183"/>
  <c r="J1182"/>
  <c r="I1182"/>
  <c r="J1181"/>
  <c r="I1181"/>
  <c r="I1180"/>
  <c r="I1179"/>
  <c r="J1178"/>
  <c r="I1178"/>
  <c r="J1177"/>
  <c r="I1177"/>
  <c r="J1176"/>
  <c r="I1176"/>
  <c r="J1175"/>
  <c r="I1175"/>
  <c r="J1174"/>
  <c r="I1174"/>
  <c r="J1172"/>
  <c r="I1172"/>
  <c r="J1171"/>
  <c r="I1171"/>
  <c r="J1170"/>
  <c r="I1170"/>
  <c r="J1169"/>
  <c r="I1169"/>
  <c r="J1168"/>
  <c r="I1168"/>
  <c r="J1167"/>
  <c r="I1167"/>
  <c r="J1166"/>
  <c r="I1166"/>
  <c r="J1165"/>
  <c r="I1165"/>
  <c r="J1164"/>
  <c r="I1164"/>
  <c r="J1163"/>
  <c r="I1163"/>
  <c r="J1162"/>
  <c r="I1162"/>
  <c r="J1161"/>
  <c r="I1161"/>
  <c r="J1160"/>
  <c r="I1160"/>
  <c r="J1159"/>
  <c r="I1159"/>
  <c r="J1158"/>
  <c r="I1158"/>
  <c r="J1157"/>
  <c r="I1157"/>
  <c r="J1156"/>
  <c r="I1156"/>
  <c r="J1155"/>
  <c r="I1155"/>
  <c r="I1154"/>
  <c r="I1153"/>
  <c r="J1152"/>
  <c r="I1152"/>
  <c r="J1151"/>
  <c r="I1151"/>
  <c r="J1150"/>
  <c r="I1150"/>
  <c r="J1149"/>
  <c r="I1149"/>
  <c r="J1148"/>
  <c r="I1148"/>
  <c r="J1147"/>
  <c r="I1147"/>
  <c r="J1146"/>
  <c r="I1146"/>
  <c r="J1145"/>
  <c r="I1145"/>
  <c r="J1144"/>
  <c r="I1144"/>
  <c r="J1143"/>
  <c r="I1143"/>
  <c r="J1142"/>
  <c r="I1142"/>
  <c r="J1141"/>
  <c r="I1141"/>
  <c r="J1140"/>
  <c r="I1140"/>
  <c r="J1139"/>
  <c r="I1139"/>
  <c r="J1138"/>
  <c r="I1138"/>
  <c r="J1137"/>
  <c r="I1137"/>
  <c r="J1136"/>
  <c r="I1136"/>
  <c r="J1135"/>
  <c r="I1135"/>
  <c r="J1134"/>
  <c r="I1134"/>
  <c r="J1133"/>
  <c r="I1133"/>
  <c r="J1132"/>
  <c r="I1132"/>
  <c r="J1131"/>
  <c r="I1131"/>
  <c r="J1130"/>
  <c r="I1130"/>
  <c r="J1129"/>
  <c r="I1129"/>
  <c r="J1128"/>
  <c r="I1128"/>
  <c r="J1127"/>
  <c r="I1127"/>
  <c r="J1126"/>
  <c r="I1126"/>
  <c r="J1124"/>
  <c r="I1124"/>
  <c r="J1123"/>
  <c r="I1123"/>
  <c r="J1122"/>
  <c r="I1122"/>
  <c r="J1121"/>
  <c r="I1121"/>
  <c r="J1120"/>
  <c r="I1120"/>
  <c r="J1119"/>
  <c r="I1119"/>
  <c r="I1118"/>
  <c r="I1117"/>
  <c r="I1116"/>
  <c r="J1115"/>
  <c r="I1115"/>
  <c r="J1114"/>
  <c r="I1114"/>
  <c r="J1113"/>
  <c r="I1113"/>
  <c r="J1112"/>
  <c r="I1112"/>
  <c r="J1111"/>
  <c r="I1111"/>
  <c r="J1110"/>
  <c r="I1110"/>
  <c r="I1109"/>
  <c r="I1108"/>
  <c r="I1107"/>
  <c r="J1106"/>
  <c r="I1106"/>
  <c r="I1104"/>
  <c r="I1103"/>
  <c r="I1102"/>
  <c r="J1101"/>
  <c r="I1101"/>
  <c r="J1100"/>
  <c r="I1100"/>
  <c r="J1099"/>
  <c r="I1099"/>
  <c r="J1098"/>
  <c r="I1098"/>
  <c r="J1097"/>
  <c r="I1097"/>
  <c r="J1096"/>
  <c r="I1096"/>
  <c r="J1095"/>
  <c r="I1095"/>
  <c r="I1094"/>
  <c r="I1093"/>
  <c r="I1092"/>
  <c r="J1091"/>
  <c r="I1091"/>
  <c r="I1089"/>
  <c r="I1088"/>
  <c r="I1085"/>
  <c r="J1084"/>
  <c r="I1084"/>
  <c r="J1083"/>
  <c r="I1083"/>
  <c r="J1082"/>
  <c r="I1082"/>
  <c r="J1081"/>
  <c r="I1081"/>
  <c r="J1080"/>
  <c r="I1080"/>
  <c r="J1079"/>
  <c r="I1079"/>
  <c r="J1078"/>
  <c r="I1078"/>
  <c r="J1077"/>
  <c r="I1077"/>
  <c r="J1076"/>
  <c r="I1076"/>
  <c r="J1075"/>
  <c r="I1075"/>
  <c r="J1074"/>
  <c r="I1074"/>
  <c r="J1072"/>
  <c r="I1072"/>
  <c r="J1071"/>
  <c r="I1071"/>
  <c r="J1070"/>
  <c r="I1070"/>
  <c r="J1069"/>
  <c r="I1069"/>
  <c r="J1068"/>
  <c r="I1068"/>
  <c r="J1067"/>
  <c r="I1067"/>
  <c r="J1066"/>
  <c r="I1066"/>
  <c r="J1065"/>
  <c r="I1065"/>
  <c r="I1063"/>
  <c r="I1062"/>
  <c r="J1061"/>
  <c r="I1061"/>
  <c r="J1060"/>
  <c r="I1060"/>
  <c r="J1059"/>
  <c r="I1059"/>
  <c r="J1058"/>
  <c r="I1058"/>
  <c r="J1057"/>
  <c r="I1057"/>
  <c r="J1056"/>
  <c r="I1056"/>
  <c r="J1055"/>
  <c r="I1055"/>
  <c r="J1054"/>
  <c r="I1054"/>
  <c r="J1053"/>
  <c r="I1053"/>
  <c r="J1052"/>
  <c r="I1052"/>
  <c r="J1051"/>
  <c r="I1051"/>
  <c r="J1050"/>
  <c r="I1050"/>
  <c r="J1049"/>
  <c r="I1049"/>
  <c r="J1048"/>
  <c r="I1048"/>
  <c r="J1047"/>
  <c r="I1047"/>
  <c r="J1046"/>
  <c r="I1046"/>
  <c r="J1045"/>
  <c r="I1045"/>
  <c r="J1044"/>
  <c r="I1044"/>
  <c r="J1043"/>
  <c r="I1043"/>
  <c r="J1042"/>
  <c r="I1042"/>
  <c r="J1041"/>
  <c r="I1041"/>
  <c r="J1039"/>
  <c r="I1039"/>
  <c r="J1038"/>
  <c r="I1038"/>
  <c r="J1037"/>
  <c r="I1037"/>
  <c r="J1036"/>
  <c r="I1036"/>
  <c r="J1035"/>
  <c r="I1035"/>
  <c r="J1034"/>
  <c r="I1034"/>
  <c r="J1033"/>
  <c r="I1033"/>
  <c r="J1032"/>
  <c r="I1032"/>
  <c r="J1031"/>
  <c r="I1031"/>
  <c r="J1030"/>
  <c r="I1030"/>
  <c r="J1029"/>
  <c r="I1029"/>
  <c r="J1028"/>
  <c r="I1028"/>
  <c r="J1027"/>
  <c r="I1027"/>
  <c r="J1026"/>
  <c r="I1026"/>
  <c r="J1025"/>
  <c r="I1025"/>
  <c r="J1024"/>
  <c r="I1024"/>
  <c r="J1023"/>
  <c r="I1023"/>
  <c r="J1021"/>
  <c r="I1021"/>
  <c r="J1020"/>
  <c r="I1020"/>
  <c r="J1019"/>
  <c r="I1019"/>
  <c r="J1018"/>
  <c r="I1018"/>
  <c r="J1016"/>
  <c r="I1016"/>
  <c r="J1015"/>
  <c r="I1015"/>
  <c r="J1014"/>
  <c r="I1014"/>
  <c r="J1013"/>
  <c r="I1013"/>
  <c r="J1012"/>
  <c r="I1012"/>
  <c r="J1011"/>
  <c r="I1011"/>
  <c r="J1009"/>
  <c r="I1009"/>
  <c r="J1008"/>
  <c r="I1008"/>
  <c r="J1007"/>
  <c r="I1007"/>
  <c r="J1006"/>
  <c r="I1006"/>
  <c r="J1005"/>
  <c r="I1005"/>
  <c r="J1004"/>
  <c r="I1004"/>
  <c r="I1003"/>
  <c r="I1002"/>
  <c r="I1001"/>
  <c r="J1000"/>
  <c r="I1000"/>
  <c r="J999"/>
  <c r="I999"/>
  <c r="J998"/>
  <c r="I998"/>
  <c r="J997"/>
  <c r="I997"/>
  <c r="J995"/>
  <c r="I995"/>
  <c r="J994"/>
  <c r="I994"/>
  <c r="J993"/>
  <c r="I993"/>
  <c r="J992"/>
  <c r="I992"/>
  <c r="J991"/>
  <c r="I991"/>
  <c r="J990"/>
  <c r="I990"/>
  <c r="J989"/>
  <c r="I989"/>
  <c r="J988"/>
  <c r="I988"/>
  <c r="J987"/>
  <c r="I987"/>
  <c r="I985"/>
  <c r="I984"/>
  <c r="I983"/>
  <c r="I982"/>
  <c r="I981"/>
  <c r="I980"/>
  <c r="I979"/>
  <c r="J977"/>
  <c r="I977"/>
  <c r="J976"/>
  <c r="I976"/>
  <c r="J975"/>
  <c r="I975"/>
  <c r="J974"/>
  <c r="I974"/>
  <c r="J973"/>
  <c r="I973"/>
  <c r="J972"/>
  <c r="I972"/>
  <c r="J971"/>
  <c r="I971"/>
  <c r="J969"/>
  <c r="I969"/>
  <c r="J968"/>
  <c r="I968"/>
  <c r="J967"/>
  <c r="I967"/>
  <c r="J966"/>
  <c r="I966"/>
  <c r="J964"/>
  <c r="I964"/>
  <c r="J963"/>
  <c r="I963"/>
  <c r="J962"/>
  <c r="I962"/>
  <c r="J961"/>
  <c r="I961"/>
  <c r="J960"/>
  <c r="I960"/>
  <c r="J959"/>
  <c r="I959"/>
  <c r="J958"/>
  <c r="I958"/>
  <c r="J957"/>
  <c r="I957"/>
  <c r="J956"/>
  <c r="I956"/>
  <c r="J955"/>
  <c r="I955"/>
  <c r="J954"/>
  <c r="I954"/>
  <c r="J953"/>
  <c r="I953"/>
  <c r="J952"/>
  <c r="I952"/>
  <c r="J951"/>
  <c r="I951"/>
  <c r="J950"/>
  <c r="I950"/>
  <c r="J949"/>
  <c r="I949"/>
  <c r="J948"/>
  <c r="I948"/>
  <c r="J947"/>
  <c r="I947"/>
  <c r="J946"/>
  <c r="I946"/>
  <c r="J945"/>
  <c r="I945"/>
  <c r="J944"/>
  <c r="I944"/>
  <c r="J943"/>
  <c r="I943"/>
  <c r="J942"/>
  <c r="I942"/>
  <c r="J941"/>
  <c r="I941"/>
  <c r="J940"/>
  <c r="I940"/>
  <c r="J939"/>
  <c r="I939"/>
  <c r="J938"/>
  <c r="I938"/>
  <c r="J937"/>
  <c r="I937"/>
  <c r="J936"/>
  <c r="I936"/>
  <c r="J935"/>
  <c r="I935"/>
  <c r="J934"/>
  <c r="I934"/>
  <c r="J933"/>
  <c r="I933"/>
  <c r="J932"/>
  <c r="I932"/>
  <c r="J931"/>
  <c r="I931"/>
  <c r="J930"/>
  <c r="I930"/>
  <c r="J929"/>
  <c r="I929"/>
  <c r="J928"/>
  <c r="I928"/>
  <c r="J927"/>
  <c r="I927"/>
  <c r="J926"/>
  <c r="I926"/>
  <c r="J925"/>
  <c r="I925"/>
  <c r="J924"/>
  <c r="I924"/>
  <c r="J923"/>
  <c r="I923"/>
  <c r="J922"/>
  <c r="I922"/>
  <c r="J921"/>
  <c r="I921"/>
  <c r="J920"/>
  <c r="I920"/>
  <c r="J919"/>
  <c r="I919"/>
  <c r="J918"/>
  <c r="I918"/>
  <c r="J916"/>
  <c r="I916"/>
  <c r="J915"/>
  <c r="I915"/>
  <c r="J914"/>
  <c r="I914"/>
  <c r="J913"/>
  <c r="I913"/>
  <c r="J912"/>
  <c r="I912"/>
  <c r="J911"/>
  <c r="I911"/>
  <c r="J910"/>
  <c r="I910"/>
  <c r="J909"/>
  <c r="I909"/>
  <c r="J908"/>
  <c r="I908"/>
  <c r="J907"/>
  <c r="I907"/>
  <c r="J906"/>
  <c r="I906"/>
  <c r="J905"/>
  <c r="I905"/>
  <c r="J904"/>
  <c r="I904"/>
  <c r="J903"/>
  <c r="I903"/>
  <c r="J902"/>
  <c r="I902"/>
  <c r="J901"/>
  <c r="I901"/>
  <c r="J900"/>
  <c r="I900"/>
  <c r="J898"/>
  <c r="I898"/>
  <c r="J897"/>
  <c r="I897"/>
  <c r="J896"/>
  <c r="I896"/>
  <c r="I895"/>
  <c r="I894"/>
  <c r="I893"/>
  <c r="J892"/>
  <c r="I892"/>
  <c r="J891"/>
  <c r="I891"/>
  <c r="J890"/>
  <c r="I890"/>
  <c r="J889"/>
  <c r="I889"/>
  <c r="J887"/>
  <c r="I887"/>
  <c r="J886"/>
  <c r="I886"/>
  <c r="J885"/>
  <c r="I885"/>
  <c r="J881"/>
  <c r="I881"/>
  <c r="J880"/>
  <c r="I880"/>
  <c r="J879"/>
  <c r="I879"/>
  <c r="J878"/>
  <c r="I878"/>
  <c r="J877"/>
  <c r="I877"/>
  <c r="J876"/>
  <c r="I876"/>
  <c r="J875"/>
  <c r="I875"/>
  <c r="J874"/>
  <c r="I874"/>
  <c r="J873"/>
  <c r="I873"/>
  <c r="J872"/>
  <c r="I872"/>
  <c r="J871"/>
  <c r="I871"/>
  <c r="J869"/>
  <c r="I869"/>
  <c r="J868"/>
  <c r="I868"/>
  <c r="J867"/>
  <c r="I867"/>
  <c r="J866"/>
  <c r="I866"/>
  <c r="J865"/>
  <c r="I865"/>
  <c r="I864"/>
  <c r="I863"/>
  <c r="J862"/>
  <c r="I862"/>
  <c r="J861"/>
  <c r="I861"/>
  <c r="J860"/>
  <c r="I860"/>
  <c r="J859"/>
  <c r="I859"/>
  <c r="J858"/>
  <c r="I858"/>
  <c r="J857"/>
  <c r="I857"/>
  <c r="J855"/>
  <c r="I855"/>
  <c r="J854"/>
  <c r="I854"/>
  <c r="J853"/>
  <c r="I853"/>
  <c r="I852"/>
  <c r="I851"/>
  <c r="I850"/>
  <c r="I849"/>
  <c r="I848"/>
  <c r="I847"/>
  <c r="J846"/>
  <c r="I846"/>
  <c r="I844"/>
  <c r="I843"/>
  <c r="I842"/>
  <c r="J841"/>
  <c r="I841"/>
  <c r="J840"/>
  <c r="I840"/>
  <c r="J839"/>
  <c r="I839"/>
  <c r="J838"/>
  <c r="I838"/>
  <c r="J837"/>
  <c r="I837"/>
  <c r="J836"/>
  <c r="I836"/>
  <c r="J835"/>
  <c r="I835"/>
  <c r="J834"/>
  <c r="I834"/>
  <c r="J833"/>
  <c r="I833"/>
  <c r="J832"/>
  <c r="I832"/>
  <c r="J831"/>
  <c r="I831"/>
  <c r="J830"/>
  <c r="I830"/>
  <c r="J829"/>
  <c r="I829"/>
  <c r="J828"/>
  <c r="I828"/>
  <c r="J827"/>
  <c r="I827"/>
  <c r="J826"/>
  <c r="I826"/>
  <c r="J825"/>
  <c r="I825"/>
  <c r="J824"/>
  <c r="I824"/>
  <c r="J823"/>
  <c r="I823"/>
  <c r="J822"/>
  <c r="I822"/>
  <c r="J821"/>
  <c r="I821"/>
  <c r="J820"/>
  <c r="I820"/>
  <c r="I819"/>
  <c r="I818"/>
  <c r="I817"/>
  <c r="I816"/>
  <c r="I815"/>
  <c r="I814"/>
  <c r="I813"/>
  <c r="I812"/>
  <c r="I811"/>
  <c r="J810"/>
  <c r="I810"/>
  <c r="J809"/>
  <c r="I809"/>
  <c r="J808"/>
  <c r="I808"/>
  <c r="J807"/>
  <c r="I807"/>
  <c r="J806"/>
  <c r="I806"/>
  <c r="J805"/>
  <c r="I805"/>
  <c r="J804"/>
  <c r="I804"/>
  <c r="J803"/>
  <c r="I803"/>
  <c r="J802"/>
  <c r="I802"/>
  <c r="J801"/>
  <c r="I801"/>
  <c r="I800"/>
  <c r="I799"/>
  <c r="I798"/>
  <c r="J797"/>
  <c r="I797"/>
  <c r="J796"/>
  <c r="I796"/>
  <c r="J795"/>
  <c r="I795"/>
  <c r="J794"/>
  <c r="I794"/>
  <c r="J793"/>
  <c r="I793"/>
  <c r="J792"/>
  <c r="I792"/>
  <c r="J791"/>
  <c r="I791"/>
  <c r="J790"/>
  <c r="I790"/>
  <c r="J789"/>
  <c r="I789"/>
  <c r="J788"/>
  <c r="I788"/>
  <c r="J787"/>
  <c r="I787"/>
  <c r="J786"/>
  <c r="I786"/>
  <c r="J785"/>
  <c r="I785"/>
  <c r="J784"/>
  <c r="I784"/>
  <c r="J783"/>
  <c r="I783"/>
  <c r="J782"/>
  <c r="I782"/>
  <c r="J781"/>
  <c r="I781"/>
  <c r="J780"/>
  <c r="I780"/>
  <c r="I779"/>
  <c r="J778"/>
  <c r="I778"/>
  <c r="J777"/>
  <c r="I777"/>
  <c r="J776"/>
  <c r="I776"/>
  <c r="J775"/>
  <c r="I775"/>
  <c r="J774"/>
  <c r="I774"/>
  <c r="J773"/>
  <c r="I773"/>
  <c r="J772"/>
  <c r="I772"/>
  <c r="J771"/>
  <c r="I771"/>
  <c r="J770"/>
  <c r="I770"/>
  <c r="J769"/>
  <c r="I769"/>
  <c r="J768"/>
  <c r="I768"/>
  <c r="J767"/>
  <c r="I767"/>
  <c r="J766"/>
  <c r="I766"/>
  <c r="J765"/>
  <c r="I765"/>
  <c r="J764"/>
  <c r="I764"/>
  <c r="J763"/>
  <c r="I763"/>
  <c r="J762"/>
  <c r="I762"/>
  <c r="J761"/>
  <c r="I761"/>
  <c r="J760"/>
  <c r="I760"/>
  <c r="J759"/>
  <c r="I759"/>
  <c r="J758"/>
  <c r="I758"/>
  <c r="J757"/>
  <c r="I757"/>
  <c r="J756"/>
  <c r="I756"/>
  <c r="J755"/>
  <c r="I755"/>
  <c r="J754"/>
  <c r="I754"/>
  <c r="J753"/>
  <c r="I753"/>
  <c r="J752"/>
  <c r="I752"/>
  <c r="J751"/>
  <c r="I751"/>
  <c r="J750"/>
  <c r="I750"/>
  <c r="J749"/>
  <c r="I749"/>
  <c r="J748"/>
  <c r="I748"/>
  <c r="J747"/>
  <c r="I747"/>
  <c r="I743"/>
  <c r="I742"/>
  <c r="I741"/>
  <c r="J740"/>
  <c r="I740"/>
  <c r="J739"/>
  <c r="I739"/>
  <c r="J738"/>
  <c r="I738"/>
  <c r="J737"/>
  <c r="I737"/>
  <c r="J736"/>
  <c r="I736"/>
  <c r="J735"/>
  <c r="I735"/>
  <c r="J734"/>
  <c r="I734"/>
  <c r="J733"/>
  <c r="I733"/>
  <c r="J732"/>
  <c r="I732"/>
  <c r="J731"/>
  <c r="I731"/>
  <c r="J730"/>
  <c r="I730"/>
  <c r="J729"/>
  <c r="I729"/>
  <c r="J728"/>
  <c r="I728"/>
  <c r="J727"/>
  <c r="I727"/>
  <c r="J726"/>
  <c r="I726"/>
  <c r="J725"/>
  <c r="I725"/>
  <c r="J724"/>
  <c r="I724"/>
  <c r="J723"/>
  <c r="I723"/>
  <c r="I722"/>
  <c r="I721"/>
  <c r="I720"/>
  <c r="J719"/>
  <c r="I719"/>
  <c r="J718"/>
  <c r="I718"/>
  <c r="J717"/>
  <c r="I717"/>
  <c r="J716"/>
  <c r="I716"/>
  <c r="J715"/>
  <c r="I715"/>
  <c r="J714"/>
  <c r="I714"/>
  <c r="J713"/>
  <c r="I713"/>
  <c r="J712"/>
  <c r="I712"/>
  <c r="J711"/>
  <c r="I711"/>
  <c r="J710"/>
  <c r="I710"/>
  <c r="J709"/>
  <c r="I709"/>
  <c r="J708"/>
  <c r="I708"/>
  <c r="J707"/>
  <c r="I707"/>
  <c r="J706"/>
  <c r="I706"/>
  <c r="J704"/>
  <c r="I704"/>
  <c r="J703"/>
  <c r="I703"/>
  <c r="J702"/>
  <c r="I702"/>
  <c r="J701"/>
  <c r="I701"/>
  <c r="J700"/>
  <c r="I700"/>
  <c r="J699"/>
  <c r="I699"/>
  <c r="J698"/>
  <c r="I698"/>
  <c r="J697"/>
  <c r="I697"/>
  <c r="J696"/>
  <c r="I696"/>
  <c r="J695"/>
  <c r="I695"/>
  <c r="J694"/>
  <c r="I694"/>
  <c r="J693"/>
  <c r="I693"/>
  <c r="J692"/>
  <c r="I692"/>
  <c r="J691"/>
  <c r="I691"/>
  <c r="I690"/>
  <c r="I689"/>
  <c r="I688"/>
  <c r="J687"/>
  <c r="I687"/>
  <c r="J686"/>
  <c r="I686"/>
  <c r="J685"/>
  <c r="I685"/>
  <c r="J684"/>
  <c r="I684"/>
  <c r="J683"/>
  <c r="I683"/>
  <c r="J682"/>
  <c r="I682"/>
  <c r="J681"/>
  <c r="I681"/>
  <c r="J680"/>
  <c r="I680"/>
  <c r="J679"/>
  <c r="I679"/>
  <c r="J678"/>
  <c r="I678"/>
  <c r="J677"/>
  <c r="I677"/>
  <c r="J676"/>
  <c r="I676"/>
  <c r="J675"/>
  <c r="I675"/>
  <c r="J674"/>
  <c r="I674"/>
  <c r="J673"/>
  <c r="I673"/>
  <c r="J672"/>
  <c r="I672"/>
  <c r="J671"/>
  <c r="I671"/>
  <c r="J670"/>
  <c r="I670"/>
  <c r="J669"/>
  <c r="I669"/>
  <c r="J668"/>
  <c r="I668"/>
  <c r="J667"/>
  <c r="I667"/>
  <c r="J666"/>
  <c r="I666"/>
  <c r="J665"/>
  <c r="I665"/>
  <c r="J664"/>
  <c r="I664"/>
  <c r="J663"/>
  <c r="I663"/>
  <c r="J662"/>
  <c r="I662"/>
  <c r="J661"/>
  <c r="I661"/>
  <c r="J660"/>
  <c r="I660"/>
  <c r="J659"/>
  <c r="I659"/>
  <c r="J658"/>
  <c r="I658"/>
  <c r="I657"/>
  <c r="I656"/>
  <c r="I655"/>
  <c r="J654"/>
  <c r="I654"/>
  <c r="J653"/>
  <c r="I653"/>
  <c r="J652"/>
  <c r="I652"/>
  <c r="J651"/>
  <c r="I651"/>
  <c r="J650"/>
  <c r="I650"/>
  <c r="J649"/>
  <c r="I649"/>
  <c r="J647"/>
  <c r="I647"/>
  <c r="J646"/>
  <c r="I646"/>
  <c r="J645"/>
  <c r="I645"/>
  <c r="J644"/>
  <c r="I644"/>
  <c r="J643"/>
  <c r="I643"/>
  <c r="J642"/>
  <c r="I642"/>
  <c r="J641"/>
  <c r="I641"/>
  <c r="J640"/>
  <c r="I640"/>
  <c r="I638"/>
  <c r="I637"/>
  <c r="I636"/>
  <c r="I635"/>
  <c r="I634"/>
  <c r="I633"/>
  <c r="J632"/>
  <c r="I632"/>
  <c r="J631"/>
  <c r="I631"/>
  <c r="J630"/>
  <c r="I630"/>
  <c r="J629"/>
  <c r="I629"/>
  <c r="J628"/>
  <c r="I628"/>
  <c r="J627"/>
  <c r="I627"/>
  <c r="J626"/>
  <c r="I626"/>
  <c r="J625"/>
  <c r="I625"/>
  <c r="J624"/>
  <c r="I624"/>
  <c r="J623"/>
  <c r="I623"/>
  <c r="J622"/>
  <c r="I622"/>
  <c r="J621"/>
  <c r="I621"/>
  <c r="J620"/>
  <c r="I620"/>
  <c r="J619"/>
  <c r="I619"/>
  <c r="I618"/>
  <c r="I617"/>
  <c r="I616"/>
  <c r="I615"/>
  <c r="I614"/>
  <c r="I613"/>
  <c r="I612"/>
  <c r="I611"/>
  <c r="J610"/>
  <c r="I610"/>
  <c r="J608"/>
  <c r="I608"/>
  <c r="J607"/>
  <c r="I607"/>
  <c r="J606"/>
  <c r="I606"/>
  <c r="J605"/>
  <c r="I605"/>
  <c r="J604"/>
  <c r="I604"/>
  <c r="J603"/>
  <c r="I603"/>
  <c r="J602"/>
  <c r="I602"/>
  <c r="J601"/>
  <c r="I601"/>
  <c r="J600"/>
  <c r="I600"/>
  <c r="J599"/>
  <c r="I599"/>
  <c r="J597"/>
  <c r="I597"/>
  <c r="J596"/>
  <c r="I596"/>
  <c r="J595"/>
  <c r="I595"/>
  <c r="J594"/>
  <c r="I594"/>
  <c r="J593"/>
  <c r="I593"/>
  <c r="J592"/>
  <c r="I592"/>
  <c r="J591"/>
  <c r="I591"/>
  <c r="J590"/>
  <c r="I590"/>
  <c r="J589"/>
  <c r="I589"/>
  <c r="J588"/>
  <c r="I588"/>
  <c r="J587"/>
  <c r="I587"/>
  <c r="J586"/>
  <c r="I586"/>
  <c r="J585"/>
  <c r="I585"/>
  <c r="J584"/>
  <c r="I584"/>
  <c r="J583"/>
  <c r="I583"/>
  <c r="J582"/>
  <c r="I582"/>
  <c r="J580"/>
  <c r="I580"/>
  <c r="J579"/>
  <c r="I579"/>
  <c r="J578"/>
  <c r="I578"/>
  <c r="J577"/>
  <c r="I577"/>
  <c r="J575"/>
  <c r="I575"/>
  <c r="J574"/>
  <c r="I574"/>
  <c r="J573"/>
  <c r="I573"/>
  <c r="J572"/>
  <c r="I572"/>
  <c r="J571"/>
  <c r="I571"/>
  <c r="J570"/>
  <c r="I570"/>
  <c r="J569"/>
  <c r="I569"/>
  <c r="J568"/>
  <c r="I568"/>
  <c r="J567"/>
  <c r="I567"/>
  <c r="J566"/>
  <c r="I566"/>
  <c r="J565"/>
  <c r="I565"/>
  <c r="J564"/>
  <c r="I564"/>
  <c r="J563"/>
  <c r="I563"/>
  <c r="J562"/>
  <c r="I562"/>
  <c r="J560"/>
  <c r="I560"/>
  <c r="J559"/>
  <c r="I559"/>
  <c r="J558"/>
  <c r="I558"/>
  <c r="J557"/>
  <c r="I557"/>
  <c r="J556"/>
  <c r="I556"/>
  <c r="J555"/>
  <c r="I555"/>
  <c r="J554"/>
  <c r="I554"/>
  <c r="J553"/>
  <c r="I553"/>
  <c r="J552"/>
  <c r="I552"/>
  <c r="J551"/>
  <c r="I551"/>
  <c r="J550"/>
  <c r="I550"/>
  <c r="J549"/>
  <c r="I549"/>
  <c r="J548"/>
  <c r="I548"/>
  <c r="J547"/>
  <c r="I547"/>
  <c r="J546"/>
  <c r="I546"/>
  <c r="J545"/>
  <c r="I545"/>
  <c r="J544"/>
  <c r="I544"/>
  <c r="J543"/>
  <c r="I543"/>
  <c r="J542"/>
  <c r="I542"/>
  <c r="J541"/>
  <c r="I541"/>
  <c r="J540"/>
  <c r="I540"/>
  <c r="J539"/>
  <c r="I539"/>
  <c r="J538"/>
  <c r="I538"/>
  <c r="J537"/>
  <c r="I537"/>
  <c r="J536"/>
  <c r="I536"/>
  <c r="J535"/>
  <c r="I535"/>
  <c r="J534"/>
  <c r="I534"/>
  <c r="J533"/>
  <c r="I533"/>
  <c r="J532"/>
  <c r="I532"/>
  <c r="J531"/>
  <c r="I531"/>
  <c r="J530"/>
  <c r="I530"/>
  <c r="J529"/>
  <c r="I529"/>
  <c r="J528"/>
  <c r="I528"/>
  <c r="J527"/>
  <c r="I527"/>
  <c r="J526"/>
  <c r="I526"/>
  <c r="J525"/>
  <c r="I525"/>
  <c r="J524"/>
  <c r="I524"/>
  <c r="J523"/>
  <c r="I523"/>
  <c r="J522"/>
  <c r="I522"/>
  <c r="J521"/>
  <c r="I521"/>
  <c r="J520"/>
  <c r="I520"/>
  <c r="J519"/>
  <c r="I519"/>
  <c r="J518"/>
  <c r="I518"/>
  <c r="J517"/>
  <c r="I517"/>
  <c r="J516"/>
  <c r="I516"/>
  <c r="J515"/>
  <c r="I515"/>
  <c r="I514"/>
  <c r="I513"/>
  <c r="I512"/>
  <c r="I511"/>
  <c r="I510"/>
  <c r="J509"/>
  <c r="I509"/>
  <c r="J508"/>
  <c r="I508"/>
  <c r="J507"/>
  <c r="I507"/>
  <c r="J506"/>
  <c r="I506"/>
  <c r="J505"/>
  <c r="I505"/>
  <c r="J504"/>
  <c r="I504"/>
  <c r="J503"/>
  <c r="I503"/>
  <c r="J502"/>
  <c r="I502"/>
  <c r="J501"/>
  <c r="I501"/>
  <c r="J500"/>
  <c r="I500"/>
  <c r="J499"/>
  <c r="I499"/>
  <c r="J498"/>
  <c r="I498"/>
  <c r="J497"/>
  <c r="I497"/>
  <c r="J496"/>
  <c r="I496"/>
  <c r="J495"/>
  <c r="I495"/>
  <c r="J494"/>
  <c r="I494"/>
  <c r="J493"/>
  <c r="I493"/>
  <c r="J492"/>
  <c r="I492"/>
  <c r="J491"/>
  <c r="I491"/>
  <c r="J490"/>
  <c r="I490"/>
  <c r="J489"/>
  <c r="I489"/>
  <c r="J488"/>
  <c r="I488"/>
  <c r="J487"/>
  <c r="I487"/>
  <c r="J486"/>
  <c r="I486"/>
  <c r="J485"/>
  <c r="I485"/>
  <c r="J484"/>
  <c r="I484"/>
  <c r="J483"/>
  <c r="I483"/>
  <c r="J482"/>
  <c r="I482"/>
  <c r="J481"/>
  <c r="I481"/>
  <c r="J480"/>
  <c r="I480"/>
  <c r="J479"/>
  <c r="I479"/>
  <c r="J478"/>
  <c r="I478"/>
  <c r="J477"/>
  <c r="I477"/>
  <c r="J476"/>
  <c r="I476"/>
  <c r="J475"/>
  <c r="I475"/>
  <c r="J474"/>
  <c r="I474"/>
  <c r="J473"/>
  <c r="I473"/>
  <c r="J472"/>
  <c r="I472"/>
  <c r="J471"/>
  <c r="I471"/>
  <c r="J470"/>
  <c r="I470"/>
  <c r="J469"/>
  <c r="I469"/>
  <c r="J468"/>
  <c r="I468"/>
  <c r="J467"/>
  <c r="I467"/>
  <c r="J466"/>
  <c r="I466"/>
  <c r="J465"/>
  <c r="I465"/>
  <c r="J464"/>
  <c r="I464"/>
  <c r="J463"/>
  <c r="I463"/>
  <c r="J462"/>
  <c r="I462"/>
  <c r="J461"/>
  <c r="I461"/>
  <c r="J460"/>
  <c r="I460"/>
  <c r="J459"/>
  <c r="I459"/>
  <c r="J458"/>
  <c r="I458"/>
  <c r="J457"/>
  <c r="I457"/>
  <c r="J456"/>
  <c r="I456"/>
  <c r="J455"/>
  <c r="I455"/>
  <c r="J454"/>
  <c r="I454"/>
  <c r="J453"/>
  <c r="I453"/>
  <c r="J452"/>
  <c r="I452"/>
  <c r="J451"/>
  <c r="I451"/>
  <c r="J450"/>
  <c r="I450"/>
  <c r="J449"/>
  <c r="I449"/>
  <c r="J448"/>
  <c r="I448"/>
  <c r="J447"/>
  <c r="I447"/>
  <c r="J446"/>
  <c r="I446"/>
  <c r="J445"/>
  <c r="I445"/>
  <c r="J444"/>
  <c r="I444"/>
  <c r="J443"/>
  <c r="I443"/>
  <c r="J442"/>
  <c r="I442"/>
  <c r="J441"/>
  <c r="I441"/>
  <c r="J440"/>
  <c r="I440"/>
  <c r="J439"/>
  <c r="I439"/>
  <c r="J438"/>
  <c r="I438"/>
  <c r="J437"/>
  <c r="I437"/>
  <c r="J436"/>
  <c r="I436"/>
  <c r="J435"/>
  <c r="I435"/>
  <c r="J434"/>
  <c r="I434"/>
  <c r="J433"/>
  <c r="I433"/>
  <c r="J432"/>
  <c r="I432"/>
  <c r="J431"/>
  <c r="I431"/>
  <c r="J430"/>
  <c r="I430"/>
  <c r="J429"/>
  <c r="I429"/>
  <c r="J428"/>
  <c r="I428"/>
  <c r="J427"/>
  <c r="I427"/>
  <c r="J426"/>
  <c r="I426"/>
  <c r="J425"/>
  <c r="I425"/>
  <c r="J424"/>
  <c r="I424"/>
  <c r="J423"/>
  <c r="I423"/>
  <c r="J422"/>
  <c r="I422"/>
  <c r="J421"/>
  <c r="I421"/>
  <c r="J420"/>
  <c r="I420"/>
  <c r="J419"/>
  <c r="I419"/>
  <c r="J418"/>
  <c r="I418"/>
  <c r="J417"/>
  <c r="I417"/>
  <c r="J416"/>
  <c r="I416"/>
  <c r="J415"/>
  <c r="I415"/>
  <c r="J414"/>
  <c r="I414"/>
  <c r="J413"/>
  <c r="I413"/>
  <c r="J412"/>
  <c r="I412"/>
  <c r="J411"/>
  <c r="I411"/>
  <c r="J410"/>
  <c r="I410"/>
  <c r="J409"/>
  <c r="I409"/>
  <c r="J408"/>
  <c r="I408"/>
  <c r="J407"/>
  <c r="I407"/>
  <c r="J406"/>
  <c r="I406"/>
  <c r="J405"/>
  <c r="I405"/>
  <c r="J404"/>
  <c r="I404"/>
  <c r="J403"/>
  <c r="I403"/>
  <c r="J402"/>
  <c r="I402"/>
  <c r="J401"/>
  <c r="I401"/>
  <c r="J400"/>
  <c r="I400"/>
  <c r="J399"/>
  <c r="I399"/>
  <c r="J398"/>
  <c r="I398"/>
  <c r="J397"/>
  <c r="I397"/>
  <c r="J396"/>
  <c r="I396"/>
  <c r="J395"/>
  <c r="I395"/>
  <c r="J394"/>
  <c r="I394"/>
  <c r="J393"/>
  <c r="I393"/>
  <c r="J392"/>
  <c r="I392"/>
  <c r="J391"/>
  <c r="I391"/>
  <c r="J390"/>
  <c r="I390"/>
  <c r="J389"/>
  <c r="I389"/>
  <c r="J388"/>
  <c r="I388"/>
  <c r="J387"/>
  <c r="I387"/>
  <c r="J386"/>
  <c r="I386"/>
  <c r="J385"/>
  <c r="I385"/>
  <c r="J384"/>
  <c r="I384"/>
  <c r="J383"/>
  <c r="I383"/>
  <c r="J382"/>
  <c r="I382"/>
  <c r="J381"/>
  <c r="I381"/>
  <c r="J380"/>
  <c r="I380"/>
  <c r="J379"/>
  <c r="I379"/>
  <c r="J378"/>
  <c r="I378"/>
  <c r="J377"/>
  <c r="I377"/>
  <c r="J376"/>
  <c r="I376"/>
  <c r="J375"/>
  <c r="I375"/>
  <c r="J374"/>
  <c r="I374"/>
  <c r="J372"/>
  <c r="I372"/>
  <c r="J371"/>
  <c r="I371"/>
  <c r="J370"/>
  <c r="I370"/>
  <c r="J369"/>
  <c r="I369"/>
  <c r="J368"/>
  <c r="I368"/>
  <c r="J367"/>
  <c r="I367"/>
  <c r="J366"/>
  <c r="I366"/>
  <c r="J365"/>
  <c r="I365"/>
  <c r="J364"/>
  <c r="I364"/>
  <c r="I363"/>
  <c r="I362"/>
  <c r="I361"/>
  <c r="I360"/>
  <c r="I359"/>
  <c r="I358"/>
  <c r="I357"/>
  <c r="I356"/>
  <c r="J355"/>
  <c r="I355"/>
  <c r="J354"/>
  <c r="I354"/>
  <c r="J353"/>
  <c r="I353"/>
  <c r="J352"/>
  <c r="I352"/>
  <c r="J351"/>
  <c r="I351"/>
  <c r="J350"/>
  <c r="I350"/>
  <c r="J349"/>
  <c r="I349"/>
  <c r="J348"/>
  <c r="I348"/>
  <c r="J347"/>
  <c r="I347"/>
  <c r="J346"/>
  <c r="I346"/>
  <c r="J345"/>
  <c r="I345"/>
  <c r="I344"/>
  <c r="I343"/>
  <c r="I342"/>
  <c r="J341"/>
  <c r="I341"/>
  <c r="J340"/>
  <c r="I340"/>
  <c r="J338"/>
  <c r="I338"/>
  <c r="J337"/>
  <c r="I337"/>
  <c r="J336"/>
  <c r="I336"/>
  <c r="J335"/>
  <c r="I335"/>
  <c r="J334"/>
  <c r="I334"/>
  <c r="J333"/>
  <c r="I333"/>
  <c r="J332"/>
  <c r="I332"/>
  <c r="J331"/>
  <c r="I331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J319"/>
  <c r="I319"/>
  <c r="J318"/>
  <c r="I318"/>
  <c r="J313"/>
  <c r="I313"/>
  <c r="J312"/>
  <c r="I312"/>
  <c r="J311"/>
  <c r="I311"/>
  <c r="J310"/>
  <c r="I310"/>
  <c r="J309"/>
  <c r="I309"/>
  <c r="J308"/>
  <c r="I308"/>
  <c r="J307"/>
  <c r="I307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I295"/>
  <c r="J293"/>
  <c r="I293"/>
  <c r="J292"/>
  <c r="I292"/>
  <c r="J291"/>
  <c r="I291"/>
  <c r="J290"/>
  <c r="I290"/>
  <c r="J289"/>
  <c r="I289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J268"/>
  <c r="I268"/>
  <c r="I267"/>
  <c r="I266"/>
  <c r="I265"/>
  <c r="J264"/>
  <c r="I264"/>
  <c r="J262"/>
  <c r="I262"/>
  <c r="J261"/>
  <c r="I261"/>
  <c r="J260"/>
  <c r="I260"/>
  <c r="J259"/>
  <c r="I259"/>
  <c r="J258"/>
  <c r="I258"/>
  <c r="J257"/>
  <c r="I257"/>
  <c r="J256"/>
  <c r="I256"/>
  <c r="I255"/>
  <c r="I254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I208"/>
  <c r="I207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I194"/>
  <c r="I193"/>
  <c r="I192"/>
  <c r="I191"/>
  <c r="J190"/>
  <c r="I190"/>
  <c r="J189"/>
  <c r="I189"/>
  <c r="J188"/>
  <c r="I188"/>
  <c r="J187"/>
  <c r="I187"/>
  <c r="J185"/>
  <c r="I185"/>
  <c r="J184"/>
  <c r="I184"/>
  <c r="J183"/>
  <c r="I183"/>
  <c r="J182"/>
  <c r="I182"/>
  <c r="J181"/>
  <c r="I181"/>
  <c r="J180"/>
  <c r="I180"/>
  <c r="I179"/>
  <c r="I178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I167"/>
  <c r="I166"/>
  <c r="I165"/>
  <c r="J164"/>
  <c r="I164"/>
  <c r="J163"/>
  <c r="I163"/>
  <c r="J162"/>
  <c r="I162"/>
  <c r="J161"/>
  <c r="I161"/>
  <c r="J160"/>
  <c r="I160"/>
  <c r="J159"/>
  <c r="I159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8"/>
  <c r="I118"/>
  <c r="J117"/>
  <c r="I117"/>
  <c r="J116"/>
  <c r="I116"/>
  <c r="J115"/>
  <c r="I115"/>
  <c r="J114"/>
  <c r="I114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2"/>
  <c r="I72"/>
  <c r="J71"/>
  <c r="I71"/>
  <c r="J70"/>
  <c r="I70"/>
  <c r="J69"/>
  <c r="I69"/>
  <c r="J67"/>
  <c r="I67"/>
  <c r="J66"/>
  <c r="I66"/>
  <c r="J65"/>
  <c r="I65"/>
  <c r="J64"/>
  <c r="I64"/>
  <c r="J63"/>
  <c r="I63"/>
  <c r="J62"/>
  <c r="I62"/>
  <c r="J61"/>
  <c r="I61"/>
  <c r="J60"/>
  <c r="I60"/>
  <c r="J58"/>
  <c r="I58"/>
  <c r="J57"/>
  <c r="I57"/>
  <c r="J56"/>
  <c r="I56"/>
  <c r="J55"/>
  <c r="I55"/>
  <c r="J54"/>
  <c r="I54"/>
  <c r="J53"/>
  <c r="I53"/>
  <c r="J52"/>
  <c r="I52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I33"/>
  <c r="I32"/>
  <c r="I31"/>
  <c r="J30"/>
  <c r="I30"/>
  <c r="J28"/>
  <c r="I28"/>
  <c r="J27"/>
  <c r="I27"/>
  <c r="J26"/>
  <c r="I26"/>
  <c r="I25"/>
  <c r="J24"/>
  <c r="I24"/>
  <c r="J23"/>
  <c r="I23"/>
  <c r="J22"/>
  <c r="I22"/>
  <c r="I21"/>
  <c r="I20"/>
  <c r="I19"/>
  <c r="J18"/>
  <c r="I18"/>
  <c r="J17"/>
  <c r="I17"/>
  <c r="J16"/>
  <c r="I16"/>
  <c r="J15"/>
  <c r="I15"/>
  <c r="J14"/>
  <c r="I14"/>
  <c r="L1135" i="2"/>
  <c r="L1139"/>
  <c r="M1139"/>
  <c r="L959"/>
  <c r="L963"/>
  <c r="M963"/>
  <c r="L966"/>
  <c r="M966"/>
  <c r="L969"/>
  <c r="M969"/>
  <c r="M973"/>
  <c r="L975"/>
  <c r="M975"/>
  <c r="L912"/>
  <c r="M912"/>
  <c r="L914"/>
  <c r="M914"/>
  <c r="L918"/>
  <c r="M918"/>
  <c r="L181"/>
  <c r="M181"/>
  <c r="L167"/>
  <c r="M167"/>
  <c r="L993"/>
  <c r="M993"/>
  <c r="L985"/>
  <c r="M985"/>
  <c r="L986"/>
  <c r="M986"/>
  <c r="H1789" i="3"/>
  <c r="H1788" s="1"/>
  <c r="H1787" s="1"/>
  <c r="G1789"/>
  <c r="G1788" s="1"/>
  <c r="G1787" s="1"/>
  <c r="F1789"/>
  <c r="F1788" s="1"/>
  <c r="F1787" s="1"/>
  <c r="H1786"/>
  <c r="H1785" s="1"/>
  <c r="G1786"/>
  <c r="G1785" s="1"/>
  <c r="F1786"/>
  <c r="F1785" s="1"/>
  <c r="F1784" s="1"/>
  <c r="G1784"/>
  <c r="H1783"/>
  <c r="H1782" s="1"/>
  <c r="H1781" s="1"/>
  <c r="G1783"/>
  <c r="G1782" s="1"/>
  <c r="G1781" s="1"/>
  <c r="F1783"/>
  <c r="F1782" s="1"/>
  <c r="F1781" s="1"/>
  <c r="H1780"/>
  <c r="H1779" s="1"/>
  <c r="H1778" s="1"/>
  <c r="G1780"/>
  <c r="G1779" s="1"/>
  <c r="G1778" s="1"/>
  <c r="F1780"/>
  <c r="F1779"/>
  <c r="F1778" s="1"/>
  <c r="H1775"/>
  <c r="G1775"/>
  <c r="G1774" s="1"/>
  <c r="G1773" s="1"/>
  <c r="F1775"/>
  <c r="F1774" s="1"/>
  <c r="F1773" s="1"/>
  <c r="H1774"/>
  <c r="H1773" s="1"/>
  <c r="H1772"/>
  <c r="G1772"/>
  <c r="F1772"/>
  <c r="H1771"/>
  <c r="H1770" s="1"/>
  <c r="G1771"/>
  <c r="G1770" s="1"/>
  <c r="F1771"/>
  <c r="F1770" s="1"/>
  <c r="H1769"/>
  <c r="H1768" s="1"/>
  <c r="G1769"/>
  <c r="G1768" s="1"/>
  <c r="F1769"/>
  <c r="F1768" s="1"/>
  <c r="H1767"/>
  <c r="H1766" s="1"/>
  <c r="H1763" s="1"/>
  <c r="G1767"/>
  <c r="G1766" s="1"/>
  <c r="G1763" s="1"/>
  <c r="F1767"/>
  <c r="F1766" s="1"/>
  <c r="H1765"/>
  <c r="G1765"/>
  <c r="G1764" s="1"/>
  <c r="F1765"/>
  <c r="H1764"/>
  <c r="F1764"/>
  <c r="H1762"/>
  <c r="H1761" s="1"/>
  <c r="H1760" s="1"/>
  <c r="G1762"/>
  <c r="F1762"/>
  <c r="G1761"/>
  <c r="G1760" s="1"/>
  <c r="F1761"/>
  <c r="F1760" s="1"/>
  <c r="H1759"/>
  <c r="H1758" s="1"/>
  <c r="G1759"/>
  <c r="G1758" s="1"/>
  <c r="G1753" s="1"/>
  <c r="F1759"/>
  <c r="F1758" s="1"/>
  <c r="H1757"/>
  <c r="G1757"/>
  <c r="G1756" s="1"/>
  <c r="F1757"/>
  <c r="H1756"/>
  <c r="F1756"/>
  <c r="H1755"/>
  <c r="H1754" s="1"/>
  <c r="G1755"/>
  <c r="G1754" s="1"/>
  <c r="F1755"/>
  <c r="F1754" s="1"/>
  <c r="H1752"/>
  <c r="H1751" s="1"/>
  <c r="G1752"/>
  <c r="G1751" s="1"/>
  <c r="F1752"/>
  <c r="F1751" s="1"/>
  <c r="H1750"/>
  <c r="H1749" s="1"/>
  <c r="G1750"/>
  <c r="G1749" s="1"/>
  <c r="F1750"/>
  <c r="F1749" s="1"/>
  <c r="H1748"/>
  <c r="G1748"/>
  <c r="F1748"/>
  <c r="F1747" s="1"/>
  <c r="H1747"/>
  <c r="H1746" s="1"/>
  <c r="G1747"/>
  <c r="H1743"/>
  <c r="H1742" s="1"/>
  <c r="H1741" s="1"/>
  <c r="G1743"/>
  <c r="F1743"/>
  <c r="F1742" s="1"/>
  <c r="G1742"/>
  <c r="G1741" s="1"/>
  <c r="F1741"/>
  <c r="H1740"/>
  <c r="H1739" s="1"/>
  <c r="H1738" s="1"/>
  <c r="G1740"/>
  <c r="G1739" s="1"/>
  <c r="G1738" s="1"/>
  <c r="F1740"/>
  <c r="F1739"/>
  <c r="F1738" s="1"/>
  <c r="H1737"/>
  <c r="H1736" s="1"/>
  <c r="G1737"/>
  <c r="G1736" s="1"/>
  <c r="F1737"/>
  <c r="F1736" s="1"/>
  <c r="H1735"/>
  <c r="H1734" s="1"/>
  <c r="G1735"/>
  <c r="G1734" s="1"/>
  <c r="F1735"/>
  <c r="F1734" s="1"/>
  <c r="F1731" s="1"/>
  <c r="H1733"/>
  <c r="H1732" s="1"/>
  <c r="H1731" s="1"/>
  <c r="G1733"/>
  <c r="G1732" s="1"/>
  <c r="F1733"/>
  <c r="F1732" s="1"/>
  <c r="H1728"/>
  <c r="H1727" s="1"/>
  <c r="H1726" s="1"/>
  <c r="G1728"/>
  <c r="F1728"/>
  <c r="F1727" s="1"/>
  <c r="F1726" s="1"/>
  <c r="G1727"/>
  <c r="G1726" s="1"/>
  <c r="H1725"/>
  <c r="H1724" s="1"/>
  <c r="H1723" s="1"/>
  <c r="G1725"/>
  <c r="G1724" s="1"/>
  <c r="G1723" s="1"/>
  <c r="F1725"/>
  <c r="F1724" s="1"/>
  <c r="F1723" s="1"/>
  <c r="H1722"/>
  <c r="G1722"/>
  <c r="F1722"/>
  <c r="F1721" s="1"/>
  <c r="F1720" s="1"/>
  <c r="H1721"/>
  <c r="H1720" s="1"/>
  <c r="G1721"/>
  <c r="G1720" s="1"/>
  <c r="G1719" s="1"/>
  <c r="H1717"/>
  <c r="H1716" s="1"/>
  <c r="G1717"/>
  <c r="F1717"/>
  <c r="F1716" s="1"/>
  <c r="G1716"/>
  <c r="G1715" s="1"/>
  <c r="H1715"/>
  <c r="F1715"/>
  <c r="H1714"/>
  <c r="G1714"/>
  <c r="G1713" s="1"/>
  <c r="F1714"/>
  <c r="F1713" s="1"/>
  <c r="F1712" s="1"/>
  <c r="H1713"/>
  <c r="H1712"/>
  <c r="G1712"/>
  <c r="H1711"/>
  <c r="H1710" s="1"/>
  <c r="H1709" s="1"/>
  <c r="H1708" s="1"/>
  <c r="G1711"/>
  <c r="F1711"/>
  <c r="G1710"/>
  <c r="G1709" s="1"/>
  <c r="F1710"/>
  <c r="F1709" s="1"/>
  <c r="H1706"/>
  <c r="H1705" s="1"/>
  <c r="G1706"/>
  <c r="G1705" s="1"/>
  <c r="F1706"/>
  <c r="F1705" s="1"/>
  <c r="H1704"/>
  <c r="G1704"/>
  <c r="G1703" s="1"/>
  <c r="F1704"/>
  <c r="F1703" s="1"/>
  <c r="H1703"/>
  <c r="H1702"/>
  <c r="H1701" s="1"/>
  <c r="G1702"/>
  <c r="G1701" s="1"/>
  <c r="F1702"/>
  <c r="F1701" s="1"/>
  <c r="F1700" s="1"/>
  <c r="F1699" s="1"/>
  <c r="H1696"/>
  <c r="G1696"/>
  <c r="G1695" s="1"/>
  <c r="F1696"/>
  <c r="H1695"/>
  <c r="F1695"/>
  <c r="H1694"/>
  <c r="H1693" s="1"/>
  <c r="G1694"/>
  <c r="G1693" s="1"/>
  <c r="F1694"/>
  <c r="F1693" s="1"/>
  <c r="H1692"/>
  <c r="G1692"/>
  <c r="G1691" s="1"/>
  <c r="F1692"/>
  <c r="F1691" s="1"/>
  <c r="H1691"/>
  <c r="H1687"/>
  <c r="H1686" s="1"/>
  <c r="H1685" s="1"/>
  <c r="G1687"/>
  <c r="G1686" s="1"/>
  <c r="G1685" s="1"/>
  <c r="F1687"/>
  <c r="F1686"/>
  <c r="F1685" s="1"/>
  <c r="H1684"/>
  <c r="H1683" s="1"/>
  <c r="G1684"/>
  <c r="G1683" s="1"/>
  <c r="G1682" s="1"/>
  <c r="F1684"/>
  <c r="F1683" s="1"/>
  <c r="F1682" s="1"/>
  <c r="H1682"/>
  <c r="H1681"/>
  <c r="H1680" s="1"/>
  <c r="H1679" s="1"/>
  <c r="G1681"/>
  <c r="F1681"/>
  <c r="G1680"/>
  <c r="G1679" s="1"/>
  <c r="F1680"/>
  <c r="F1679" s="1"/>
  <c r="H1678"/>
  <c r="G1678"/>
  <c r="F1678"/>
  <c r="H1677"/>
  <c r="G1677"/>
  <c r="G1676" s="1"/>
  <c r="G1675" s="1"/>
  <c r="F1677"/>
  <c r="F1676"/>
  <c r="F1675" s="1"/>
  <c r="H1674"/>
  <c r="H1673" s="1"/>
  <c r="H1672" s="1"/>
  <c r="G1674"/>
  <c r="G1673" s="1"/>
  <c r="G1672" s="1"/>
  <c r="F1674"/>
  <c r="F1673" s="1"/>
  <c r="F1672" s="1"/>
  <c r="H1665"/>
  <c r="G1665"/>
  <c r="F1665"/>
  <c r="F1664" s="1"/>
  <c r="F1663" s="1"/>
  <c r="F1662" s="1"/>
  <c r="H1664"/>
  <c r="H1663" s="1"/>
  <c r="H1662" s="1"/>
  <c r="G1664"/>
  <c r="G1663" s="1"/>
  <c r="G1662" s="1"/>
  <c r="H1660"/>
  <c r="H1659" s="1"/>
  <c r="H1658" s="1"/>
  <c r="G1660"/>
  <c r="G1659" s="1"/>
  <c r="G1658" s="1"/>
  <c r="F1660"/>
  <c r="F1659" s="1"/>
  <c r="F1658"/>
  <c r="H1657"/>
  <c r="H1656" s="1"/>
  <c r="H1655" s="1"/>
  <c r="G1657"/>
  <c r="G1656" s="1"/>
  <c r="G1655" s="1"/>
  <c r="F1657"/>
  <c r="F1656"/>
  <c r="F1655" s="1"/>
  <c r="H1654"/>
  <c r="H1653" s="1"/>
  <c r="H1652" s="1"/>
  <c r="G1654"/>
  <c r="F1654"/>
  <c r="F1653" s="1"/>
  <c r="F1652" s="1"/>
  <c r="G1653"/>
  <c r="G1652" s="1"/>
  <c r="H1651"/>
  <c r="G1651"/>
  <c r="G1650" s="1"/>
  <c r="G1649" s="1"/>
  <c r="F1651"/>
  <c r="H1650"/>
  <c r="H1649" s="1"/>
  <c r="F1650"/>
  <c r="F1649" s="1"/>
  <c r="H1648"/>
  <c r="G1648"/>
  <c r="F1648"/>
  <c r="H1647"/>
  <c r="G1647"/>
  <c r="F1647"/>
  <c r="F1646" s="1"/>
  <c r="H1645"/>
  <c r="H1644" s="1"/>
  <c r="G1645"/>
  <c r="G1644" s="1"/>
  <c r="F1645"/>
  <c r="F1644" s="1"/>
  <c r="H1642"/>
  <c r="H1641" s="1"/>
  <c r="G1642"/>
  <c r="G1641" s="1"/>
  <c r="F1642"/>
  <c r="F1641" s="1"/>
  <c r="H1640"/>
  <c r="H1639" s="1"/>
  <c r="G1640"/>
  <c r="G1639" s="1"/>
  <c r="F1640"/>
  <c r="F1639" s="1"/>
  <c r="H1638"/>
  <c r="H1637" s="1"/>
  <c r="G1638"/>
  <c r="F1638"/>
  <c r="F1637" s="1"/>
  <c r="G1637"/>
  <c r="H1636"/>
  <c r="H1635" s="1"/>
  <c r="G1636"/>
  <c r="G1635" s="1"/>
  <c r="F1636"/>
  <c r="F1635" s="1"/>
  <c r="H1633"/>
  <c r="H1632" s="1"/>
  <c r="H1631" s="1"/>
  <c r="J1631" s="1"/>
  <c r="G1633"/>
  <c r="G1632" s="1"/>
  <c r="G1631" s="1"/>
  <c r="F1633"/>
  <c r="F1632"/>
  <c r="F1631" s="1"/>
  <c r="H1630"/>
  <c r="H1629" s="1"/>
  <c r="G1630"/>
  <c r="G1629" s="1"/>
  <c r="G1628" s="1"/>
  <c r="F1630"/>
  <c r="F1629" s="1"/>
  <c r="F1628" s="1"/>
  <c r="H1628"/>
  <c r="H1627"/>
  <c r="G1627"/>
  <c r="G1626" s="1"/>
  <c r="G1625" s="1"/>
  <c r="F1627"/>
  <c r="F1626" s="1"/>
  <c r="F1625" s="1"/>
  <c r="H1626"/>
  <c r="H1625" s="1"/>
  <c r="H1621"/>
  <c r="H1620" s="1"/>
  <c r="G1621"/>
  <c r="F1621"/>
  <c r="F1620" s="1"/>
  <c r="G1620"/>
  <c r="H1619"/>
  <c r="H1618" s="1"/>
  <c r="H1617" s="1"/>
  <c r="G1619"/>
  <c r="G1618" s="1"/>
  <c r="G1617" s="1"/>
  <c r="F1619"/>
  <c r="F1618" s="1"/>
  <c r="F1617" s="1"/>
  <c r="H1616"/>
  <c r="G1616"/>
  <c r="F1616"/>
  <c r="H1615"/>
  <c r="H1614" s="1"/>
  <c r="G1615"/>
  <c r="G1614" s="1"/>
  <c r="F1615"/>
  <c r="F1614" s="1"/>
  <c r="H1613"/>
  <c r="H1612" s="1"/>
  <c r="G1613"/>
  <c r="G1612" s="1"/>
  <c r="F1613"/>
  <c r="F1612"/>
  <c r="F1609" s="1"/>
  <c r="F1608" s="1"/>
  <c r="H1611"/>
  <c r="H1610" s="1"/>
  <c r="G1611"/>
  <c r="G1610" s="1"/>
  <c r="F1611"/>
  <c r="F1610" s="1"/>
  <c r="H1606"/>
  <c r="H1605" s="1"/>
  <c r="H1602" s="1"/>
  <c r="G1606"/>
  <c r="F1606"/>
  <c r="F1605" s="1"/>
  <c r="G1605"/>
  <c r="H1604"/>
  <c r="H1603" s="1"/>
  <c r="G1604"/>
  <c r="F1604"/>
  <c r="G1603"/>
  <c r="F1603"/>
  <c r="H1601"/>
  <c r="G1601"/>
  <c r="G1600" s="1"/>
  <c r="F1601"/>
  <c r="F1600" s="1"/>
  <c r="H1600"/>
  <c r="H1599"/>
  <c r="G1599"/>
  <c r="G1598" s="1"/>
  <c r="F1599"/>
  <c r="H1598"/>
  <c r="H1597" s="1"/>
  <c r="F1598"/>
  <c r="H1596"/>
  <c r="H1595" s="1"/>
  <c r="H1594" s="1"/>
  <c r="G1596"/>
  <c r="F1596"/>
  <c r="F1595" s="1"/>
  <c r="F1594" s="1"/>
  <c r="G1595"/>
  <c r="G1594" s="1"/>
  <c r="H1593"/>
  <c r="G1593"/>
  <c r="G1592" s="1"/>
  <c r="F1593"/>
  <c r="F1592" s="1"/>
  <c r="H1592"/>
  <c r="H1591"/>
  <c r="G1591"/>
  <c r="G1590" s="1"/>
  <c r="F1591"/>
  <c r="H1590"/>
  <c r="H1589" s="1"/>
  <c r="F1590"/>
  <c r="H1588"/>
  <c r="H1587" s="1"/>
  <c r="G1588"/>
  <c r="G1587" s="1"/>
  <c r="G1586" s="1"/>
  <c r="F1588"/>
  <c r="F1587" s="1"/>
  <c r="F1586" s="1"/>
  <c r="H1586"/>
  <c r="H1585"/>
  <c r="H1584" s="1"/>
  <c r="H1583" s="1"/>
  <c r="G1585"/>
  <c r="G1584" s="1"/>
  <c r="G1583" s="1"/>
  <c r="F1585"/>
  <c r="F1584"/>
  <c r="F1583" s="1"/>
  <c r="H1582"/>
  <c r="G1582"/>
  <c r="F1582"/>
  <c r="F1581" s="1"/>
  <c r="F1580" s="1"/>
  <c r="H1581"/>
  <c r="H1580" s="1"/>
  <c r="G1581"/>
  <c r="G1580" s="1"/>
  <c r="H1579"/>
  <c r="G1579"/>
  <c r="G1578" s="1"/>
  <c r="G1577" s="1"/>
  <c r="F1579"/>
  <c r="F1578" s="1"/>
  <c r="F1577" s="1"/>
  <c r="H1578"/>
  <c r="H1577" s="1"/>
  <c r="H1576"/>
  <c r="H1575" s="1"/>
  <c r="H1574" s="1"/>
  <c r="G1576"/>
  <c r="G1575" s="1"/>
  <c r="G1574" s="1"/>
  <c r="F1576"/>
  <c r="F1575" s="1"/>
  <c r="F1574" s="1"/>
  <c r="H1573"/>
  <c r="H1572" s="1"/>
  <c r="G1573"/>
  <c r="G1572" s="1"/>
  <c r="F1573"/>
  <c r="F1572" s="1"/>
  <c r="H1571"/>
  <c r="H1570" s="1"/>
  <c r="G1571"/>
  <c r="G1570" s="1"/>
  <c r="F1571"/>
  <c r="F1570" s="1"/>
  <c r="H1568"/>
  <c r="H1567" s="1"/>
  <c r="H1566" s="1"/>
  <c r="G1568"/>
  <c r="G1567" s="1"/>
  <c r="G1566" s="1"/>
  <c r="F1568"/>
  <c r="F1567" s="1"/>
  <c r="F1566" s="1"/>
  <c r="H1563"/>
  <c r="H1562" s="1"/>
  <c r="H1561" s="1"/>
  <c r="G1563"/>
  <c r="G1562" s="1"/>
  <c r="G1561" s="1"/>
  <c r="F1563"/>
  <c r="F1562" s="1"/>
  <c r="F1561" s="1"/>
  <c r="H1560"/>
  <c r="G1560"/>
  <c r="G1559" s="1"/>
  <c r="G1558" s="1"/>
  <c r="F1560"/>
  <c r="H1559"/>
  <c r="H1558" s="1"/>
  <c r="F1559"/>
  <c r="F1558" s="1"/>
  <c r="H1557"/>
  <c r="H1556" s="1"/>
  <c r="H1555" s="1"/>
  <c r="G1557"/>
  <c r="G1556" s="1"/>
  <c r="G1555" s="1"/>
  <c r="F1557"/>
  <c r="F1556" s="1"/>
  <c r="F1555"/>
  <c r="H1554"/>
  <c r="G1554"/>
  <c r="F1554"/>
  <c r="H1553"/>
  <c r="H1552" s="1"/>
  <c r="G1553"/>
  <c r="F1553"/>
  <c r="H1551"/>
  <c r="H1550" s="1"/>
  <c r="G1551"/>
  <c r="G1550" s="1"/>
  <c r="F1551"/>
  <c r="F1550" s="1"/>
  <c r="H1549"/>
  <c r="H1548" s="1"/>
  <c r="G1549"/>
  <c r="G1548" s="1"/>
  <c r="F1549"/>
  <c r="F1548" s="1"/>
  <c r="H1547"/>
  <c r="H1546" s="1"/>
  <c r="G1547"/>
  <c r="F1547"/>
  <c r="F1546" s="1"/>
  <c r="G1546"/>
  <c r="H1544"/>
  <c r="G1544"/>
  <c r="F1544"/>
  <c r="H1543"/>
  <c r="H1542" s="1"/>
  <c r="G1543"/>
  <c r="F1543"/>
  <c r="H1541"/>
  <c r="G1541"/>
  <c r="F1541"/>
  <c r="F1540" s="1"/>
  <c r="H1540"/>
  <c r="G1540"/>
  <c r="H1539"/>
  <c r="H1538" s="1"/>
  <c r="H1535" s="1"/>
  <c r="G1539"/>
  <c r="F1539"/>
  <c r="G1538"/>
  <c r="F1538"/>
  <c r="H1537"/>
  <c r="H1536" s="1"/>
  <c r="G1537"/>
  <c r="G1536" s="1"/>
  <c r="F1537"/>
  <c r="F1536" s="1"/>
  <c r="H1534"/>
  <c r="G1534"/>
  <c r="G1533" s="1"/>
  <c r="F1534"/>
  <c r="F1533"/>
  <c r="F1532" s="1"/>
  <c r="G1532"/>
  <c r="H1529"/>
  <c r="H1528" s="1"/>
  <c r="H1527" s="1"/>
  <c r="G1529"/>
  <c r="G1528" s="1"/>
  <c r="F1529"/>
  <c r="F1528" s="1"/>
  <c r="F1527" s="1"/>
  <c r="G1527"/>
  <c r="H1526"/>
  <c r="H1525" s="1"/>
  <c r="G1526"/>
  <c r="G1525" s="1"/>
  <c r="G1524" s="1"/>
  <c r="F1526"/>
  <c r="F1525" s="1"/>
  <c r="F1524" s="1"/>
  <c r="H1524"/>
  <c r="H1523"/>
  <c r="H1522" s="1"/>
  <c r="H1521" s="1"/>
  <c r="G1523"/>
  <c r="G1522" s="1"/>
  <c r="G1521" s="1"/>
  <c r="F1523"/>
  <c r="F1522" s="1"/>
  <c r="F1521" s="1"/>
  <c r="H1518"/>
  <c r="H1517" s="1"/>
  <c r="H1516" s="1"/>
  <c r="G1518"/>
  <c r="G1517" s="1"/>
  <c r="G1516" s="1"/>
  <c r="F1518"/>
  <c r="F1517" s="1"/>
  <c r="F1516" s="1"/>
  <c r="H1515"/>
  <c r="G1515"/>
  <c r="F1515"/>
  <c r="F1514" s="1"/>
  <c r="H1514"/>
  <c r="H1513" s="1"/>
  <c r="G1514"/>
  <c r="G1513" s="1"/>
  <c r="G1509" s="1"/>
  <c r="F1513"/>
  <c r="H1512"/>
  <c r="G1512"/>
  <c r="G1511" s="1"/>
  <c r="G1510" s="1"/>
  <c r="F1512"/>
  <c r="F1511" s="1"/>
  <c r="F1510" s="1"/>
  <c r="H1511"/>
  <c r="H1510" s="1"/>
  <c r="H1507"/>
  <c r="G1507"/>
  <c r="G1506" s="1"/>
  <c r="G1505" s="1"/>
  <c r="F1507"/>
  <c r="F1506" s="1"/>
  <c r="F1505" s="1"/>
  <c r="H1506"/>
  <c r="H1505" s="1"/>
  <c r="H1504"/>
  <c r="H1503" s="1"/>
  <c r="H1502" s="1"/>
  <c r="G1504"/>
  <c r="F1504"/>
  <c r="G1503"/>
  <c r="G1502" s="1"/>
  <c r="F1503"/>
  <c r="F1502" s="1"/>
  <c r="H1501"/>
  <c r="H1500" s="1"/>
  <c r="H1499" s="1"/>
  <c r="G1501"/>
  <c r="G1500" s="1"/>
  <c r="G1499" s="1"/>
  <c r="F1501"/>
  <c r="F1500"/>
  <c r="F1499" s="1"/>
  <c r="H1496"/>
  <c r="H1495" s="1"/>
  <c r="H1494" s="1"/>
  <c r="G1496"/>
  <c r="G1495" s="1"/>
  <c r="G1494" s="1"/>
  <c r="F1496"/>
  <c r="F1495" s="1"/>
  <c r="F1494" s="1"/>
  <c r="H1493"/>
  <c r="H1492" s="1"/>
  <c r="H1491" s="1"/>
  <c r="G1493"/>
  <c r="F1493"/>
  <c r="F1492" s="1"/>
  <c r="F1491" s="1"/>
  <c r="G1492"/>
  <c r="G1491" s="1"/>
  <c r="H1490"/>
  <c r="G1490"/>
  <c r="G1489" s="1"/>
  <c r="G1488" s="1"/>
  <c r="F1490"/>
  <c r="F1489" s="1"/>
  <c r="F1488" s="1"/>
  <c r="H1489"/>
  <c r="H1488" s="1"/>
  <c r="H1487"/>
  <c r="H1486" s="1"/>
  <c r="G1487"/>
  <c r="F1487"/>
  <c r="G1486"/>
  <c r="G1485" s="1"/>
  <c r="F1486"/>
  <c r="F1485" s="1"/>
  <c r="H1485"/>
  <c r="H1484"/>
  <c r="G1484"/>
  <c r="G1483" s="1"/>
  <c r="G1482" s="1"/>
  <c r="F1484"/>
  <c r="F1483" s="1"/>
  <c r="F1482" s="1"/>
  <c r="H1483"/>
  <c r="H1482" s="1"/>
  <c r="H1481"/>
  <c r="H1478"/>
  <c r="H1477" s="1"/>
  <c r="G1478"/>
  <c r="F1478"/>
  <c r="G1477"/>
  <c r="G1476" s="1"/>
  <c r="F1477"/>
  <c r="F1476" s="1"/>
  <c r="H1475"/>
  <c r="H1474" s="1"/>
  <c r="H1473" s="1"/>
  <c r="G1475"/>
  <c r="G1474" s="1"/>
  <c r="G1473" s="1"/>
  <c r="G1472" s="1"/>
  <c r="F1475"/>
  <c r="F1474" s="1"/>
  <c r="F1473" s="1"/>
  <c r="F1472" s="1"/>
  <c r="H1470"/>
  <c r="H1469" s="1"/>
  <c r="H1468" s="1"/>
  <c r="G1470"/>
  <c r="G1469" s="1"/>
  <c r="G1468" s="1"/>
  <c r="F1470"/>
  <c r="F1469" s="1"/>
  <c r="F1468" s="1"/>
  <c r="H1467"/>
  <c r="G1467"/>
  <c r="F1467"/>
  <c r="F1466" s="1"/>
  <c r="G1466"/>
  <c r="H1465"/>
  <c r="H1464" s="1"/>
  <c r="G1465"/>
  <c r="G1464" s="1"/>
  <c r="F1465"/>
  <c r="F1464" s="1"/>
  <c r="H1463"/>
  <c r="H1462" s="1"/>
  <c r="G1463"/>
  <c r="F1463"/>
  <c r="F1462" s="1"/>
  <c r="G1462"/>
  <c r="H1461"/>
  <c r="H1460" s="1"/>
  <c r="G1461"/>
  <c r="G1460" s="1"/>
  <c r="F1461"/>
  <c r="F1460" s="1"/>
  <c r="F1459" s="1"/>
  <c r="H1456"/>
  <c r="H1455" s="1"/>
  <c r="H1454" s="1"/>
  <c r="G1456"/>
  <c r="G1455" s="1"/>
  <c r="G1454" s="1"/>
  <c r="F1456"/>
  <c r="F1455" s="1"/>
  <c r="F1454" s="1"/>
  <c r="H1453"/>
  <c r="H1452" s="1"/>
  <c r="H1451" s="1"/>
  <c r="G1453"/>
  <c r="G1452" s="1"/>
  <c r="G1451" s="1"/>
  <c r="G1450" s="1"/>
  <c r="F1453"/>
  <c r="F1452" s="1"/>
  <c r="F1451" s="1"/>
  <c r="F1450" s="1"/>
  <c r="H1448"/>
  <c r="G1448"/>
  <c r="G1447" s="1"/>
  <c r="G1446" s="1"/>
  <c r="F1448"/>
  <c r="H1447"/>
  <c r="H1446" s="1"/>
  <c r="F1447"/>
  <c r="F1446" s="1"/>
  <c r="H1445"/>
  <c r="H1444" s="1"/>
  <c r="H1443" s="1"/>
  <c r="G1445"/>
  <c r="G1444" s="1"/>
  <c r="G1443" s="1"/>
  <c r="F1445"/>
  <c r="F1444" s="1"/>
  <c r="F1443"/>
  <c r="H1442"/>
  <c r="G1442"/>
  <c r="G1441" s="1"/>
  <c r="F1442"/>
  <c r="F1441" s="1"/>
  <c r="H1441"/>
  <c r="H1440"/>
  <c r="G1440"/>
  <c r="G1439" s="1"/>
  <c r="G1438" s="1"/>
  <c r="G1437" s="1"/>
  <c r="F1440"/>
  <c r="H1439"/>
  <c r="H1438" s="1"/>
  <c r="F1439"/>
  <c r="F1438" s="1"/>
  <c r="H1434"/>
  <c r="H1433" s="1"/>
  <c r="H1432" s="1"/>
  <c r="G1434"/>
  <c r="G1433" s="1"/>
  <c r="G1432" s="1"/>
  <c r="F1434"/>
  <c r="F1433" s="1"/>
  <c r="F1432" s="1"/>
  <c r="H1431"/>
  <c r="G1431"/>
  <c r="G1430" s="1"/>
  <c r="G1429" s="1"/>
  <c r="F1431"/>
  <c r="F1430" s="1"/>
  <c r="F1429" s="1"/>
  <c r="H1430"/>
  <c r="H1429" s="1"/>
  <c r="H1428"/>
  <c r="G1428"/>
  <c r="G1427" s="1"/>
  <c r="G1426" s="1"/>
  <c r="F1428"/>
  <c r="F1427" s="1"/>
  <c r="H1427"/>
  <c r="H1426" s="1"/>
  <c r="F1426"/>
  <c r="H1425"/>
  <c r="H1424" s="1"/>
  <c r="H1423" s="1"/>
  <c r="G1425"/>
  <c r="G1424" s="1"/>
  <c r="G1423" s="1"/>
  <c r="F1425"/>
  <c r="F1424" s="1"/>
  <c r="F1423" s="1"/>
  <c r="H1422"/>
  <c r="H1421" s="1"/>
  <c r="H1420" s="1"/>
  <c r="G1422"/>
  <c r="G1421" s="1"/>
  <c r="G1420" s="1"/>
  <c r="F1422"/>
  <c r="F1421" s="1"/>
  <c r="F1420" s="1"/>
  <c r="H1419"/>
  <c r="H1418" s="1"/>
  <c r="H1417" s="1"/>
  <c r="G1419"/>
  <c r="G1418" s="1"/>
  <c r="G1417" s="1"/>
  <c r="F1419"/>
  <c r="F1418" s="1"/>
  <c r="F1417" s="1"/>
  <c r="H1416"/>
  <c r="H1415" s="1"/>
  <c r="H1414" s="1"/>
  <c r="G1416"/>
  <c r="F1416"/>
  <c r="F1415" s="1"/>
  <c r="G1415"/>
  <c r="G1414" s="1"/>
  <c r="F1414"/>
  <c r="H1413"/>
  <c r="G1413"/>
  <c r="G1412" s="1"/>
  <c r="G1411" s="1"/>
  <c r="F1413"/>
  <c r="F1412" s="1"/>
  <c r="F1411" s="1"/>
  <c r="H1412"/>
  <c r="H1411" s="1"/>
  <c r="H1410"/>
  <c r="H1408" s="1"/>
  <c r="H1407" s="1"/>
  <c r="G1410"/>
  <c r="F1410"/>
  <c r="H1409"/>
  <c r="G1409"/>
  <c r="F1409"/>
  <c r="H1406"/>
  <c r="H1405" s="1"/>
  <c r="H1404" s="1"/>
  <c r="G1406"/>
  <c r="G1405" s="1"/>
  <c r="G1404" s="1"/>
  <c r="F1406"/>
  <c r="F1405" s="1"/>
  <c r="F1404" s="1"/>
  <c r="H1403"/>
  <c r="H1402" s="1"/>
  <c r="G1403"/>
  <c r="G1402" s="1"/>
  <c r="F1403"/>
  <c r="F1402"/>
  <c r="H1401"/>
  <c r="G1401"/>
  <c r="G1400" s="1"/>
  <c r="F1401"/>
  <c r="F1400" s="1"/>
  <c r="H1400"/>
  <c r="H1399"/>
  <c r="G1399"/>
  <c r="G1398" s="1"/>
  <c r="F1399"/>
  <c r="H1398"/>
  <c r="F1398"/>
  <c r="H1397"/>
  <c r="H1396" s="1"/>
  <c r="G1397"/>
  <c r="G1396" s="1"/>
  <c r="F1397"/>
  <c r="F1396"/>
  <c r="H1392"/>
  <c r="G1392"/>
  <c r="G1391" s="1"/>
  <c r="F1392"/>
  <c r="F1391" s="1"/>
  <c r="F1390" s="1"/>
  <c r="H1391"/>
  <c r="H1390" s="1"/>
  <c r="G1390"/>
  <c r="H1389"/>
  <c r="H1388" s="1"/>
  <c r="H1387" s="1"/>
  <c r="G1389"/>
  <c r="G1388" s="1"/>
  <c r="G1387" s="1"/>
  <c r="F1389"/>
  <c r="F1388" s="1"/>
  <c r="F1387" s="1"/>
  <c r="H1386"/>
  <c r="H1385" s="1"/>
  <c r="H1384" s="1"/>
  <c r="G1386"/>
  <c r="G1385" s="1"/>
  <c r="F1386"/>
  <c r="F1385" s="1"/>
  <c r="F1384" s="1"/>
  <c r="G1384"/>
  <c r="H1383"/>
  <c r="H1382" s="1"/>
  <c r="G1383"/>
  <c r="F1383"/>
  <c r="F1382" s="1"/>
  <c r="F1381" s="1"/>
  <c r="G1382"/>
  <c r="G1381"/>
  <c r="H1380"/>
  <c r="H1379" s="1"/>
  <c r="H1378" s="1"/>
  <c r="G1380"/>
  <c r="G1379" s="1"/>
  <c r="F1380"/>
  <c r="F1379"/>
  <c r="F1378" s="1"/>
  <c r="G1378"/>
  <c r="H1374"/>
  <c r="H1373" s="1"/>
  <c r="G1374"/>
  <c r="G1373" s="1"/>
  <c r="F1374"/>
  <c r="F1373" s="1"/>
  <c r="H1372"/>
  <c r="H1371" s="1"/>
  <c r="G1372"/>
  <c r="G1371" s="1"/>
  <c r="F1372"/>
  <c r="F1371" s="1"/>
  <c r="H1370"/>
  <c r="H1369" s="1"/>
  <c r="G1370"/>
  <c r="F1370"/>
  <c r="F1369" s="1"/>
  <c r="F1368" s="1"/>
  <c r="G1369"/>
  <c r="H1366"/>
  <c r="G1366"/>
  <c r="F1366"/>
  <c r="H1364"/>
  <c r="H1362" s="1"/>
  <c r="G1364"/>
  <c r="F1364"/>
  <c r="H1363"/>
  <c r="G1363"/>
  <c r="F1363"/>
  <c r="F1362" s="1"/>
  <c r="H1361"/>
  <c r="H1360" s="1"/>
  <c r="G1361"/>
  <c r="G1360" s="1"/>
  <c r="F1361"/>
  <c r="F1360" s="1"/>
  <c r="G1356"/>
  <c r="H1355"/>
  <c r="G1355"/>
  <c r="F1355"/>
  <c r="F1354" s="1"/>
  <c r="H1353"/>
  <c r="H1352" s="1"/>
  <c r="G1353"/>
  <c r="G1352" s="1"/>
  <c r="F1353"/>
  <c r="F1352" s="1"/>
  <c r="F1351"/>
  <c r="F1350" s="1"/>
  <c r="H1346"/>
  <c r="H1345" s="1"/>
  <c r="H1344" s="1"/>
  <c r="G1346"/>
  <c r="G1345" s="1"/>
  <c r="G1344" s="1"/>
  <c r="F1346"/>
  <c r="F1345" s="1"/>
  <c r="F1344" s="1"/>
  <c r="H1343"/>
  <c r="H1342" s="1"/>
  <c r="G1343"/>
  <c r="G1342" s="1"/>
  <c r="G1341" s="1"/>
  <c r="F1343"/>
  <c r="F1342" s="1"/>
  <c r="F1341" s="1"/>
  <c r="H1341"/>
  <c r="H1340"/>
  <c r="G1340"/>
  <c r="G1339" s="1"/>
  <c r="G1338" s="1"/>
  <c r="F1340"/>
  <c r="H1339"/>
  <c r="H1338" s="1"/>
  <c r="F1339"/>
  <c r="F1338" s="1"/>
  <c r="H1335"/>
  <c r="H1334" s="1"/>
  <c r="H1333" s="1"/>
  <c r="G1335"/>
  <c r="G1334" s="1"/>
  <c r="G1333" s="1"/>
  <c r="F1335"/>
  <c r="F1334" s="1"/>
  <c r="F1333" s="1"/>
  <c r="H1332"/>
  <c r="H1331" s="1"/>
  <c r="H1330" s="1"/>
  <c r="G1332"/>
  <c r="F1332"/>
  <c r="F1331" s="1"/>
  <c r="F1330" s="1"/>
  <c r="G1331"/>
  <c r="G1330" s="1"/>
  <c r="G1329" s="1"/>
  <c r="H1327"/>
  <c r="H1326" s="1"/>
  <c r="H1325" s="1"/>
  <c r="G1327"/>
  <c r="F1327"/>
  <c r="F1326" s="1"/>
  <c r="F1325" s="1"/>
  <c r="G1326"/>
  <c r="G1325" s="1"/>
  <c r="H1324"/>
  <c r="G1324"/>
  <c r="G1323" s="1"/>
  <c r="G1322" s="1"/>
  <c r="F1324"/>
  <c r="F1323" s="1"/>
  <c r="F1322" s="1"/>
  <c r="H1323"/>
  <c r="H1322" s="1"/>
  <c r="H1321"/>
  <c r="H1320" s="1"/>
  <c r="G1321"/>
  <c r="G1320" s="1"/>
  <c r="F1321"/>
  <c r="F1320" s="1"/>
  <c r="H1319"/>
  <c r="G1319"/>
  <c r="G1318" s="1"/>
  <c r="G1317" s="1"/>
  <c r="G1316" s="1"/>
  <c r="F1319"/>
  <c r="F1318" s="1"/>
  <c r="F1317" s="1"/>
  <c r="F1316" s="1"/>
  <c r="H1318"/>
  <c r="H1317" s="1"/>
  <c r="H1313"/>
  <c r="H1312" s="1"/>
  <c r="H1311" s="1"/>
  <c r="G1313"/>
  <c r="F1313"/>
  <c r="G1312"/>
  <c r="G1311" s="1"/>
  <c r="F1312"/>
  <c r="F1311" s="1"/>
  <c r="H1310"/>
  <c r="H1309" s="1"/>
  <c r="H1308" s="1"/>
  <c r="G1310"/>
  <c r="F1310"/>
  <c r="F1309" s="1"/>
  <c r="F1308" s="1"/>
  <c r="F1307" s="1"/>
  <c r="G1309"/>
  <c r="G1308" s="1"/>
  <c r="G1307"/>
  <c r="H1305"/>
  <c r="H1304" s="1"/>
  <c r="G1305"/>
  <c r="G1304" s="1"/>
  <c r="F1305"/>
  <c r="F1304" s="1"/>
  <c r="H1303"/>
  <c r="H1302" s="1"/>
  <c r="G1303"/>
  <c r="G1302" s="1"/>
  <c r="F1303"/>
  <c r="F1302" s="1"/>
  <c r="H1301"/>
  <c r="H1300" s="1"/>
  <c r="H1299" s="1"/>
  <c r="H1298" s="1"/>
  <c r="G1301"/>
  <c r="G1300" s="1"/>
  <c r="F1301"/>
  <c r="F1300" s="1"/>
  <c r="F1299" s="1"/>
  <c r="F1298" s="1"/>
  <c r="H1296"/>
  <c r="H1295" s="1"/>
  <c r="G1296"/>
  <c r="G1295" s="1"/>
  <c r="G1294" s="1"/>
  <c r="F1296"/>
  <c r="F1295" s="1"/>
  <c r="F1294" s="1"/>
  <c r="H1294"/>
  <c r="H1293"/>
  <c r="H1292" s="1"/>
  <c r="G1293"/>
  <c r="G1292" s="1"/>
  <c r="F1293"/>
  <c r="F1292"/>
  <c r="H1291"/>
  <c r="H1290" s="1"/>
  <c r="G1291"/>
  <c r="G1290" s="1"/>
  <c r="G1287" s="1"/>
  <c r="F1291"/>
  <c r="F1290" s="1"/>
  <c r="H1289"/>
  <c r="G1289"/>
  <c r="G1288" s="1"/>
  <c r="F1289"/>
  <c r="F1288" s="1"/>
  <c r="H1288"/>
  <c r="H1284"/>
  <c r="G1284"/>
  <c r="G1283" s="1"/>
  <c r="G1282" s="1"/>
  <c r="F1284"/>
  <c r="F1283" s="1"/>
  <c r="F1282" s="1"/>
  <c r="H1283"/>
  <c r="H1282" s="1"/>
  <c r="H1281"/>
  <c r="H1280" s="1"/>
  <c r="H1279" s="1"/>
  <c r="G1281"/>
  <c r="F1281"/>
  <c r="F1280" s="1"/>
  <c r="F1279" s="1"/>
  <c r="G1280"/>
  <c r="G1279" s="1"/>
  <c r="H1278"/>
  <c r="G1278"/>
  <c r="G1277" s="1"/>
  <c r="F1278"/>
  <c r="F1277" s="1"/>
  <c r="H1277"/>
  <c r="H1276"/>
  <c r="H1275" s="1"/>
  <c r="G1276"/>
  <c r="G1275" s="1"/>
  <c r="F1276"/>
  <c r="F1275" s="1"/>
  <c r="H1274"/>
  <c r="H1273" s="1"/>
  <c r="G1274"/>
  <c r="G1273" s="1"/>
  <c r="F1274"/>
  <c r="F1273"/>
  <c r="G1272"/>
  <c r="H1269"/>
  <c r="H1268" s="1"/>
  <c r="G1269"/>
  <c r="G1268" s="1"/>
  <c r="G1267" s="1"/>
  <c r="F1269"/>
  <c r="F1268"/>
  <c r="F1267" s="1"/>
  <c r="H1266"/>
  <c r="H1265" s="1"/>
  <c r="H1264" s="1"/>
  <c r="G1266"/>
  <c r="G1265" s="1"/>
  <c r="G1264" s="1"/>
  <c r="F1266"/>
  <c r="F1265" s="1"/>
  <c r="F1264" s="1"/>
  <c r="H1263"/>
  <c r="H1262" s="1"/>
  <c r="G1263"/>
  <c r="G1262" s="1"/>
  <c r="F1263"/>
  <c r="F1262" s="1"/>
  <c r="H1261"/>
  <c r="H1260" s="1"/>
  <c r="G1261"/>
  <c r="G1260" s="1"/>
  <c r="F1261"/>
  <c r="F1260" s="1"/>
  <c r="H1259"/>
  <c r="G1259"/>
  <c r="G1258" s="1"/>
  <c r="F1259"/>
  <c r="H1258"/>
  <c r="F1258"/>
  <c r="H1256"/>
  <c r="H1255" s="1"/>
  <c r="H1254" s="1"/>
  <c r="G1256"/>
  <c r="F1256"/>
  <c r="F1255" s="1"/>
  <c r="F1254" s="1"/>
  <c r="G1255"/>
  <c r="G1254" s="1"/>
  <c r="H1253"/>
  <c r="G1253"/>
  <c r="F1253"/>
  <c r="F1252" s="1"/>
  <c r="H1252"/>
  <c r="G1252"/>
  <c r="H1251"/>
  <c r="G1251"/>
  <c r="G1249" s="1"/>
  <c r="F1251"/>
  <c r="H1250"/>
  <c r="G1250"/>
  <c r="F1250"/>
  <c r="F1249" s="1"/>
  <c r="H1249"/>
  <c r="H1248"/>
  <c r="H1247" s="1"/>
  <c r="G1248"/>
  <c r="G1247" s="1"/>
  <c r="F1248"/>
  <c r="F1247" s="1"/>
  <c r="H1243"/>
  <c r="H1242" s="1"/>
  <c r="G1243"/>
  <c r="G1242" s="1"/>
  <c r="F1243"/>
  <c r="F1242" s="1"/>
  <c r="H1241"/>
  <c r="H1240" s="1"/>
  <c r="G1241"/>
  <c r="G1240" s="1"/>
  <c r="F1241"/>
  <c r="F1240" s="1"/>
  <c r="F1239" s="1"/>
  <c r="H1238"/>
  <c r="H1237" s="1"/>
  <c r="G1238"/>
  <c r="G1237" s="1"/>
  <c r="F1238"/>
  <c r="F1237" s="1"/>
  <c r="H1236"/>
  <c r="H1235" s="1"/>
  <c r="I1235" s="1"/>
  <c r="G1236"/>
  <c r="G1235" s="1"/>
  <c r="F1236"/>
  <c r="F1235" s="1"/>
  <c r="H1230"/>
  <c r="G1230"/>
  <c r="F1230"/>
  <c r="H1229"/>
  <c r="H1228" s="1"/>
  <c r="G1229"/>
  <c r="F1229"/>
  <c r="H1227"/>
  <c r="H1226" s="1"/>
  <c r="G1227"/>
  <c r="G1226" s="1"/>
  <c r="F1227"/>
  <c r="F1226" s="1"/>
  <c r="H1225"/>
  <c r="G1225"/>
  <c r="G1224" s="1"/>
  <c r="F1225"/>
  <c r="H1224"/>
  <c r="F1224"/>
  <c r="H1223"/>
  <c r="H1222" s="1"/>
  <c r="G1223"/>
  <c r="G1222" s="1"/>
  <c r="F1223"/>
  <c r="F1222"/>
  <c r="H1218"/>
  <c r="G1218"/>
  <c r="G1217" s="1"/>
  <c r="G1216" s="1"/>
  <c r="F1218"/>
  <c r="F1217" s="1"/>
  <c r="F1216" s="1"/>
  <c r="H1217"/>
  <c r="H1216" s="1"/>
  <c r="H1215"/>
  <c r="H1214" s="1"/>
  <c r="H1213" s="1"/>
  <c r="G1215"/>
  <c r="F1215"/>
  <c r="F1214" s="1"/>
  <c r="F1213" s="1"/>
  <c r="G1214"/>
  <c r="G1213" s="1"/>
  <c r="H1212"/>
  <c r="G1212"/>
  <c r="G1211" s="1"/>
  <c r="G1210" s="1"/>
  <c r="F1212"/>
  <c r="F1211" s="1"/>
  <c r="F1210" s="1"/>
  <c r="H1211"/>
  <c r="H1210" s="1"/>
  <c r="H1209"/>
  <c r="H1208" s="1"/>
  <c r="H1207" s="1"/>
  <c r="G1209"/>
  <c r="F1209"/>
  <c r="F1208" s="1"/>
  <c r="G1208"/>
  <c r="G1207" s="1"/>
  <c r="F1207"/>
  <c r="H1206"/>
  <c r="H1205" s="1"/>
  <c r="G1206"/>
  <c r="G1205" s="1"/>
  <c r="F1206"/>
  <c r="F1205"/>
  <c r="H1204"/>
  <c r="G1204"/>
  <c r="G1203" s="1"/>
  <c r="F1204"/>
  <c r="F1203" s="1"/>
  <c r="H1203"/>
  <c r="G1202"/>
  <c r="H1199"/>
  <c r="H1198" s="1"/>
  <c r="H1197" s="1"/>
  <c r="G1199"/>
  <c r="G1198" s="1"/>
  <c r="F1199"/>
  <c r="F1198"/>
  <c r="F1197" s="1"/>
  <c r="G1197"/>
  <c r="H1196"/>
  <c r="H1195" s="1"/>
  <c r="H1194" s="1"/>
  <c r="G1196"/>
  <c r="G1195" s="1"/>
  <c r="G1194" s="1"/>
  <c r="F1196"/>
  <c r="F1195" s="1"/>
  <c r="F1194" s="1"/>
  <c r="H1193"/>
  <c r="H1192" s="1"/>
  <c r="H1191" s="1"/>
  <c r="G1193"/>
  <c r="G1192" s="1"/>
  <c r="G1191" s="1"/>
  <c r="F1193"/>
  <c r="F1192" s="1"/>
  <c r="F1191" s="1"/>
  <c r="F1187" s="1"/>
  <c r="H1190"/>
  <c r="H1189" s="1"/>
  <c r="H1188" s="1"/>
  <c r="G1190"/>
  <c r="F1190"/>
  <c r="F1189" s="1"/>
  <c r="F1188" s="1"/>
  <c r="G1189"/>
  <c r="G1188" s="1"/>
  <c r="H1185"/>
  <c r="H1184" s="1"/>
  <c r="H1183" s="1"/>
  <c r="G1185"/>
  <c r="G1184" s="1"/>
  <c r="G1183" s="1"/>
  <c r="F1185"/>
  <c r="F1184" s="1"/>
  <c r="F1183" s="1"/>
  <c r="H1182"/>
  <c r="H1181" s="1"/>
  <c r="G1182"/>
  <c r="G1181" s="1"/>
  <c r="F1182"/>
  <c r="F1181" s="1"/>
  <c r="H1180"/>
  <c r="H1179" s="1"/>
  <c r="G1180"/>
  <c r="G1179" s="1"/>
  <c r="G1178" s="1"/>
  <c r="F1180"/>
  <c r="F1179" s="1"/>
  <c r="F1178" s="1"/>
  <c r="F1174" s="1"/>
  <c r="H1177"/>
  <c r="H1176" s="1"/>
  <c r="H1175" s="1"/>
  <c r="G1177"/>
  <c r="G1176" s="1"/>
  <c r="G1175" s="1"/>
  <c r="F1177"/>
  <c r="F1176" s="1"/>
  <c r="F1175" s="1"/>
  <c r="H1172"/>
  <c r="H1171" s="1"/>
  <c r="H1170" s="1"/>
  <c r="G1172"/>
  <c r="F1172"/>
  <c r="F1171" s="1"/>
  <c r="F1170" s="1"/>
  <c r="G1171"/>
  <c r="G1170" s="1"/>
  <c r="H1169"/>
  <c r="H1168" s="1"/>
  <c r="H1167" s="1"/>
  <c r="G1169"/>
  <c r="G1168" s="1"/>
  <c r="G1167" s="1"/>
  <c r="F1169"/>
  <c r="F1168"/>
  <c r="F1167" s="1"/>
  <c r="H1166"/>
  <c r="G1166"/>
  <c r="G1165" s="1"/>
  <c r="G1164" s="1"/>
  <c r="F1166"/>
  <c r="F1165" s="1"/>
  <c r="F1164" s="1"/>
  <c r="H1165"/>
  <c r="H1164" s="1"/>
  <c r="H1163"/>
  <c r="H1162" s="1"/>
  <c r="H1161" s="1"/>
  <c r="G1163"/>
  <c r="F1163"/>
  <c r="G1162"/>
  <c r="G1161" s="1"/>
  <c r="F1162"/>
  <c r="F1161" s="1"/>
  <c r="H1160"/>
  <c r="H1159" s="1"/>
  <c r="G1160"/>
  <c r="F1160"/>
  <c r="F1159" s="1"/>
  <c r="G1159"/>
  <c r="H1158"/>
  <c r="G1158"/>
  <c r="F1158"/>
  <c r="H1157"/>
  <c r="G1157"/>
  <c r="F1157"/>
  <c r="H1156"/>
  <c r="G1156"/>
  <c r="F1156"/>
  <c r="H1154"/>
  <c r="H1153" s="1"/>
  <c r="G1154"/>
  <c r="G1153" s="1"/>
  <c r="F1154"/>
  <c r="F1153" s="1"/>
  <c r="H1151"/>
  <c r="H1150" s="1"/>
  <c r="H1149" s="1"/>
  <c r="G1151"/>
  <c r="F1151"/>
  <c r="G1150"/>
  <c r="G1149" s="1"/>
  <c r="F1150"/>
  <c r="F1149" s="1"/>
  <c r="H1148"/>
  <c r="G1148"/>
  <c r="G1147" s="1"/>
  <c r="G1146" s="1"/>
  <c r="F1148"/>
  <c r="F1147" s="1"/>
  <c r="F1146" s="1"/>
  <c r="H1147"/>
  <c r="H1146" s="1"/>
  <c r="H1145"/>
  <c r="H1144" s="1"/>
  <c r="H1143" s="1"/>
  <c r="G1145"/>
  <c r="G1144" s="1"/>
  <c r="G1143" s="1"/>
  <c r="F1145"/>
  <c r="F1144" s="1"/>
  <c r="F1143" s="1"/>
  <c r="H1142"/>
  <c r="H1141" s="1"/>
  <c r="H1140" s="1"/>
  <c r="G1142"/>
  <c r="G1141" s="1"/>
  <c r="G1140" s="1"/>
  <c r="F1142"/>
  <c r="F1141" s="1"/>
  <c r="F1140" s="1"/>
  <c r="H1139"/>
  <c r="H1138" s="1"/>
  <c r="H1137" s="1"/>
  <c r="G1139"/>
  <c r="G1138" s="1"/>
  <c r="G1137" s="1"/>
  <c r="F1139"/>
  <c r="F1138" s="1"/>
  <c r="F1137" s="1"/>
  <c r="H1136"/>
  <c r="G1136"/>
  <c r="G1135" s="1"/>
  <c r="G1134" s="1"/>
  <c r="F1136"/>
  <c r="F1135" s="1"/>
  <c r="F1134" s="1"/>
  <c r="H1135"/>
  <c r="H1134" s="1"/>
  <c r="H1133"/>
  <c r="H1132" s="1"/>
  <c r="H1131" s="1"/>
  <c r="G1133"/>
  <c r="G1132" s="1"/>
  <c r="G1131" s="1"/>
  <c r="F1133"/>
  <c r="F1132" s="1"/>
  <c r="F1131" s="1"/>
  <c r="H1130"/>
  <c r="H1129" s="1"/>
  <c r="H1128" s="1"/>
  <c r="G1130"/>
  <c r="G1129" s="1"/>
  <c r="G1128" s="1"/>
  <c r="F1130"/>
  <c r="F1129" s="1"/>
  <c r="F1128" s="1"/>
  <c r="H1124"/>
  <c r="G1124"/>
  <c r="G1123" s="1"/>
  <c r="G1122" s="1"/>
  <c r="F1124"/>
  <c r="F1123" s="1"/>
  <c r="F1122" s="1"/>
  <c r="H1123"/>
  <c r="H1122" s="1"/>
  <c r="H1121"/>
  <c r="H1120" s="1"/>
  <c r="G1121"/>
  <c r="G1120" s="1"/>
  <c r="G1119" s="1"/>
  <c r="F1121"/>
  <c r="F1120"/>
  <c r="F1119" s="1"/>
  <c r="H1118"/>
  <c r="H1117" s="1"/>
  <c r="H1116" s="1"/>
  <c r="G1118"/>
  <c r="G1117" s="1"/>
  <c r="G1116" s="1"/>
  <c r="F1118"/>
  <c r="F1117" s="1"/>
  <c r="F1116" s="1"/>
  <c r="H1115"/>
  <c r="G1115"/>
  <c r="F1115"/>
  <c r="F1114" s="1"/>
  <c r="F1113" s="1"/>
  <c r="F1106" s="1"/>
  <c r="H1114"/>
  <c r="H1113" s="1"/>
  <c r="G1114"/>
  <c r="G1113" s="1"/>
  <c r="H1112"/>
  <c r="H1111" s="1"/>
  <c r="G1112"/>
  <c r="F1112"/>
  <c r="F1111" s="1"/>
  <c r="F1110" s="1"/>
  <c r="G1111"/>
  <c r="H1109"/>
  <c r="H1108" s="1"/>
  <c r="H1107" s="1"/>
  <c r="G1109"/>
  <c r="G1108" s="1"/>
  <c r="G1107" s="1"/>
  <c r="F1109"/>
  <c r="F1108" s="1"/>
  <c r="F1107"/>
  <c r="H1104"/>
  <c r="H1103" s="1"/>
  <c r="H1102" s="1"/>
  <c r="G1104"/>
  <c r="G1103" s="1"/>
  <c r="G1102" s="1"/>
  <c r="F1104"/>
  <c r="F1103" s="1"/>
  <c r="F1102" s="1"/>
  <c r="H1099"/>
  <c r="G1099"/>
  <c r="G1098" s="1"/>
  <c r="F1099"/>
  <c r="F1098" s="1"/>
  <c r="H1098"/>
  <c r="H1094"/>
  <c r="H1093" s="1"/>
  <c r="H1092" s="1"/>
  <c r="G1094"/>
  <c r="G1093" s="1"/>
  <c r="G1092" s="1"/>
  <c r="F1094"/>
  <c r="F1093" s="1"/>
  <c r="F1092"/>
  <c r="H1089"/>
  <c r="H1088" s="1"/>
  <c r="H1085" s="1"/>
  <c r="G1089"/>
  <c r="F1089"/>
  <c r="F1088" s="1"/>
  <c r="G1088"/>
  <c r="H1087"/>
  <c r="H1086" s="1"/>
  <c r="G1087"/>
  <c r="F1087"/>
  <c r="G1086"/>
  <c r="F1086"/>
  <c r="G1084"/>
  <c r="G1083" s="1"/>
  <c r="F1084"/>
  <c r="F1083" s="1"/>
  <c r="H1082"/>
  <c r="H1081" s="1"/>
  <c r="G1082"/>
  <c r="G1081" s="1"/>
  <c r="F1082"/>
  <c r="F1081"/>
  <c r="H1080"/>
  <c r="H1079" s="1"/>
  <c r="G1080"/>
  <c r="G1079" s="1"/>
  <c r="F1080"/>
  <c r="F1079"/>
  <c r="G1078"/>
  <c r="G1077" s="1"/>
  <c r="H1072"/>
  <c r="H1071" s="1"/>
  <c r="G1072"/>
  <c r="G1071" s="1"/>
  <c r="F1072"/>
  <c r="F1071"/>
  <c r="H1070"/>
  <c r="H1069" s="1"/>
  <c r="G1070"/>
  <c r="G1069" s="1"/>
  <c r="F1070"/>
  <c r="F1069" s="1"/>
  <c r="H1068"/>
  <c r="G1068"/>
  <c r="G1067" s="1"/>
  <c r="F1068"/>
  <c r="F1067" s="1"/>
  <c r="H1067"/>
  <c r="H1063"/>
  <c r="G1063"/>
  <c r="G1062" s="1"/>
  <c r="F1063"/>
  <c r="F1062" s="1"/>
  <c r="H1062"/>
  <c r="H1061"/>
  <c r="H1060" s="1"/>
  <c r="G1061"/>
  <c r="G1060" s="1"/>
  <c r="F1061"/>
  <c r="F1060" s="1"/>
  <c r="H1059"/>
  <c r="G1059"/>
  <c r="F1059"/>
  <c r="F1057" s="1"/>
  <c r="H1058"/>
  <c r="G1058"/>
  <c r="F1058"/>
  <c r="H1056"/>
  <c r="G1056"/>
  <c r="G1055" s="1"/>
  <c r="F1056"/>
  <c r="F1055" s="1"/>
  <c r="F1054" s="1"/>
  <c r="H1055"/>
  <c r="H1053"/>
  <c r="H1052" s="1"/>
  <c r="G1053"/>
  <c r="F1053"/>
  <c r="F1052" s="1"/>
  <c r="F1051" s="1"/>
  <c r="G1052"/>
  <c r="G1051" s="1"/>
  <c r="H1051"/>
  <c r="H1050"/>
  <c r="H1049" s="1"/>
  <c r="G1050"/>
  <c r="F1050"/>
  <c r="F1049" s="1"/>
  <c r="G1049"/>
  <c r="H1048"/>
  <c r="H1047" s="1"/>
  <c r="G1048"/>
  <c r="G1047" s="1"/>
  <c r="F1048"/>
  <c r="F1047" s="1"/>
  <c r="H1046"/>
  <c r="H1045" s="1"/>
  <c r="G1046"/>
  <c r="F1046"/>
  <c r="F1045" s="1"/>
  <c r="G1045"/>
  <c r="H1044"/>
  <c r="H1043" s="1"/>
  <c r="G1044"/>
  <c r="G1043" s="1"/>
  <c r="F1044"/>
  <c r="F1043" s="1"/>
  <c r="H1039"/>
  <c r="H1038" s="1"/>
  <c r="G1039"/>
  <c r="G1038" s="1"/>
  <c r="G1037" s="1"/>
  <c r="F1039"/>
  <c r="F1038"/>
  <c r="F1037" s="1"/>
  <c r="H1037"/>
  <c r="H1036"/>
  <c r="H1035" s="1"/>
  <c r="H1034" s="1"/>
  <c r="G1036"/>
  <c r="G1035" s="1"/>
  <c r="G1034" s="1"/>
  <c r="F1036"/>
  <c r="F1035" s="1"/>
  <c r="F1034"/>
  <c r="H1033"/>
  <c r="H1032" s="1"/>
  <c r="G1033"/>
  <c r="G1032" s="1"/>
  <c r="F1033"/>
  <c r="F1032"/>
  <c r="H1031"/>
  <c r="H1030" s="1"/>
  <c r="G1031"/>
  <c r="G1030" s="1"/>
  <c r="F1031"/>
  <c r="F1030" s="1"/>
  <c r="H1029"/>
  <c r="H1028" s="1"/>
  <c r="G1029"/>
  <c r="G1028" s="1"/>
  <c r="F1029"/>
  <c r="F1028" s="1"/>
  <c r="H1027"/>
  <c r="G1027"/>
  <c r="F1027"/>
  <c r="F1026" s="1"/>
  <c r="H1026"/>
  <c r="G1026"/>
  <c r="H1021"/>
  <c r="H1020" s="1"/>
  <c r="H1019" s="1"/>
  <c r="H1018" s="1"/>
  <c r="G1021"/>
  <c r="F1021"/>
  <c r="F1020" s="1"/>
  <c r="F1019" s="1"/>
  <c r="F1018" s="1"/>
  <c r="G1020"/>
  <c r="G1019"/>
  <c r="G1018" s="1"/>
  <c r="H1016"/>
  <c r="H1015" s="1"/>
  <c r="G1016"/>
  <c r="G1015" s="1"/>
  <c r="F1016"/>
  <c r="F1015" s="1"/>
  <c r="H1014"/>
  <c r="H1013" s="1"/>
  <c r="G1014"/>
  <c r="G1013" s="1"/>
  <c r="F1014"/>
  <c r="F1013" s="1"/>
  <c r="F1012" s="1"/>
  <c r="F1011" s="1"/>
  <c r="H1009"/>
  <c r="H1008" s="1"/>
  <c r="G1009"/>
  <c r="G1008" s="1"/>
  <c r="G1007" s="1"/>
  <c r="F1009"/>
  <c r="F1008" s="1"/>
  <c r="F1007" s="1"/>
  <c r="H1007"/>
  <c r="H1006"/>
  <c r="G1006"/>
  <c r="F1006"/>
  <c r="H1005"/>
  <c r="H1004" s="1"/>
  <c r="G1005"/>
  <c r="G1004" s="1"/>
  <c r="F1005"/>
  <c r="F1004" s="1"/>
  <c r="H1003"/>
  <c r="G1003"/>
  <c r="G1002" s="1"/>
  <c r="G1001" s="1"/>
  <c r="F1003"/>
  <c r="F1002" s="1"/>
  <c r="F1001" s="1"/>
  <c r="H1002"/>
  <c r="H1001" s="1"/>
  <c r="H1000"/>
  <c r="H999" s="1"/>
  <c r="G1000"/>
  <c r="G999" s="1"/>
  <c r="G998" s="1"/>
  <c r="G997" s="1"/>
  <c r="F1000"/>
  <c r="F999" s="1"/>
  <c r="F998" s="1"/>
  <c r="H995"/>
  <c r="G995"/>
  <c r="F995"/>
  <c r="H994"/>
  <c r="H993" s="1"/>
  <c r="H992" s="1"/>
  <c r="G994"/>
  <c r="G993" s="1"/>
  <c r="G992" s="1"/>
  <c r="F994"/>
  <c r="F993" s="1"/>
  <c r="F992" s="1"/>
  <c r="H991"/>
  <c r="G991"/>
  <c r="F991"/>
  <c r="F990" s="1"/>
  <c r="F989" s="1"/>
  <c r="H990"/>
  <c r="H989" s="1"/>
  <c r="G990"/>
  <c r="G989" s="1"/>
  <c r="H985"/>
  <c r="H984" s="1"/>
  <c r="G985"/>
  <c r="F985"/>
  <c r="F984" s="1"/>
  <c r="G984"/>
  <c r="H983"/>
  <c r="G983"/>
  <c r="F983"/>
  <c r="F981" s="1"/>
  <c r="H982"/>
  <c r="G982"/>
  <c r="F982"/>
  <c r="H977"/>
  <c r="H976" s="1"/>
  <c r="H975" s="1"/>
  <c r="G977"/>
  <c r="G976" s="1"/>
  <c r="G975" s="1"/>
  <c r="F977"/>
  <c r="F976" s="1"/>
  <c r="F975" s="1"/>
  <c r="H974"/>
  <c r="H973" s="1"/>
  <c r="H972" s="1"/>
  <c r="G974"/>
  <c r="G973" s="1"/>
  <c r="G972" s="1"/>
  <c r="F974"/>
  <c r="F973" s="1"/>
  <c r="F972" s="1"/>
  <c r="H969"/>
  <c r="H968" s="1"/>
  <c r="G969"/>
  <c r="F969"/>
  <c r="F968" s="1"/>
  <c r="G968"/>
  <c r="G967" s="1"/>
  <c r="G966" s="1"/>
  <c r="H967"/>
  <c r="H966" s="1"/>
  <c r="F967"/>
  <c r="F966" s="1"/>
  <c r="H964"/>
  <c r="H963" s="1"/>
  <c r="G964"/>
  <c r="F964"/>
  <c r="F963" s="1"/>
  <c r="G963"/>
  <c r="H962"/>
  <c r="H960" s="1"/>
  <c r="G962"/>
  <c r="G960" s="1"/>
  <c r="G957" s="1"/>
  <c r="F962"/>
  <c r="H961"/>
  <c r="G961"/>
  <c r="F961"/>
  <c r="F960" s="1"/>
  <c r="H959"/>
  <c r="H958" s="1"/>
  <c r="H957" s="1"/>
  <c r="G959"/>
  <c r="G958" s="1"/>
  <c r="F959"/>
  <c r="F958" s="1"/>
  <c r="H956"/>
  <c r="H955" s="1"/>
  <c r="H954" s="1"/>
  <c r="G956"/>
  <c r="F956"/>
  <c r="F955" s="1"/>
  <c r="G955"/>
  <c r="G954" s="1"/>
  <c r="F954"/>
  <c r="H953"/>
  <c r="H951" s="1"/>
  <c r="G953"/>
  <c r="F953"/>
  <c r="H952"/>
  <c r="G952"/>
  <c r="F952"/>
  <c r="G951"/>
  <c r="F951"/>
  <c r="H950"/>
  <c r="H949" s="1"/>
  <c r="G950"/>
  <c r="F950"/>
  <c r="G949"/>
  <c r="F949"/>
  <c r="H948"/>
  <c r="H947" s="1"/>
  <c r="G948"/>
  <c r="G947" s="1"/>
  <c r="F948"/>
  <c r="F947" s="1"/>
  <c r="F944" s="1"/>
  <c r="H946"/>
  <c r="G946"/>
  <c r="G945" s="1"/>
  <c r="G944" s="1"/>
  <c r="F946"/>
  <c r="F945" s="1"/>
  <c r="H945"/>
  <c r="H943"/>
  <c r="H942" s="1"/>
  <c r="H941" s="1"/>
  <c r="G943"/>
  <c r="G942" s="1"/>
  <c r="G941" s="1"/>
  <c r="F943"/>
  <c r="F942" s="1"/>
  <c r="F941" s="1"/>
  <c r="H940"/>
  <c r="G940"/>
  <c r="F940"/>
  <c r="H939"/>
  <c r="H938" s="1"/>
  <c r="G939"/>
  <c r="F939"/>
  <c r="H937"/>
  <c r="H936" s="1"/>
  <c r="G937"/>
  <c r="G936" s="1"/>
  <c r="F937"/>
  <c r="F936"/>
  <c r="H935"/>
  <c r="H934" s="1"/>
  <c r="G935"/>
  <c r="G934" s="1"/>
  <c r="F935"/>
  <c r="F934"/>
  <c r="H933"/>
  <c r="H932" s="1"/>
  <c r="G933"/>
  <c r="G932" s="1"/>
  <c r="F933"/>
  <c r="F932" s="1"/>
  <c r="H930"/>
  <c r="H929" s="1"/>
  <c r="G930"/>
  <c r="G929" s="1"/>
  <c r="F930"/>
  <c r="F929" s="1"/>
  <c r="H928"/>
  <c r="G928"/>
  <c r="F928"/>
  <c r="H927"/>
  <c r="H926" s="1"/>
  <c r="G927"/>
  <c r="F927"/>
  <c r="F926" s="1"/>
  <c r="H925"/>
  <c r="H924" s="1"/>
  <c r="G925"/>
  <c r="G924" s="1"/>
  <c r="F925"/>
  <c r="F924" s="1"/>
  <c r="H922"/>
  <c r="H921" s="1"/>
  <c r="H920" s="1"/>
  <c r="G922"/>
  <c r="G921" s="1"/>
  <c r="G920" s="1"/>
  <c r="F922"/>
  <c r="F921" s="1"/>
  <c r="F920" s="1"/>
  <c r="H916"/>
  <c r="H915" s="1"/>
  <c r="H914" s="1"/>
  <c r="G916"/>
  <c r="G915" s="1"/>
  <c r="G914" s="1"/>
  <c r="F916"/>
  <c r="F915"/>
  <c r="F914" s="1"/>
  <c r="H913"/>
  <c r="G913"/>
  <c r="F913"/>
  <c r="F911" s="1"/>
  <c r="F910" s="1"/>
  <c r="H912"/>
  <c r="H911" s="1"/>
  <c r="H910" s="1"/>
  <c r="G912"/>
  <c r="F912"/>
  <c r="H907"/>
  <c r="H906" s="1"/>
  <c r="G907"/>
  <c r="F907"/>
  <c r="F906" s="1"/>
  <c r="G906"/>
  <c r="H905"/>
  <c r="H904" s="1"/>
  <c r="G905"/>
  <c r="G904" s="1"/>
  <c r="F905"/>
  <c r="F904" s="1"/>
  <c r="H898"/>
  <c r="H897" s="1"/>
  <c r="G898"/>
  <c r="G897" s="1"/>
  <c r="G896" s="1"/>
  <c r="F898"/>
  <c r="F897" s="1"/>
  <c r="F896" s="1"/>
  <c r="H896"/>
  <c r="H895"/>
  <c r="H894" s="1"/>
  <c r="H893" s="1"/>
  <c r="G895"/>
  <c r="F895"/>
  <c r="F894" s="1"/>
  <c r="F893" s="1"/>
  <c r="G894"/>
  <c r="G893" s="1"/>
  <c r="H892"/>
  <c r="H891" s="1"/>
  <c r="H890" s="1"/>
  <c r="G892"/>
  <c r="G891" s="1"/>
  <c r="G890" s="1"/>
  <c r="F892"/>
  <c r="F891" s="1"/>
  <c r="F890" s="1"/>
  <c r="H887"/>
  <c r="G887"/>
  <c r="G886" s="1"/>
  <c r="G885" s="1"/>
  <c r="F887"/>
  <c r="F886" s="1"/>
  <c r="F885" s="1"/>
  <c r="H886"/>
  <c r="H885" s="1"/>
  <c r="H884"/>
  <c r="H883" s="1"/>
  <c r="H882" s="1"/>
  <c r="G884"/>
  <c r="G883" s="1"/>
  <c r="F884"/>
  <c r="F883" s="1"/>
  <c r="F882" s="1"/>
  <c r="G882"/>
  <c r="H881"/>
  <c r="H880" s="1"/>
  <c r="H879" s="1"/>
  <c r="G881"/>
  <c r="G880" s="1"/>
  <c r="G879" s="1"/>
  <c r="F881"/>
  <c r="F880" s="1"/>
  <c r="F879" s="1"/>
  <c r="H878"/>
  <c r="H877" s="1"/>
  <c r="H876" s="1"/>
  <c r="G878"/>
  <c r="G877" s="1"/>
  <c r="G876" s="1"/>
  <c r="F878"/>
  <c r="F877"/>
  <c r="F876" s="1"/>
  <c r="H875"/>
  <c r="H874" s="1"/>
  <c r="H873" s="1"/>
  <c r="G875"/>
  <c r="G874" s="1"/>
  <c r="G873" s="1"/>
  <c r="F875"/>
  <c r="F874" s="1"/>
  <c r="F873" s="1"/>
  <c r="F872" s="1"/>
  <c r="H869"/>
  <c r="G869"/>
  <c r="G868" s="1"/>
  <c r="G867" s="1"/>
  <c r="F869"/>
  <c r="F868" s="1"/>
  <c r="F867" s="1"/>
  <c r="H868"/>
  <c r="H867" s="1"/>
  <c r="H866"/>
  <c r="G866"/>
  <c r="F866"/>
  <c r="F865" s="1"/>
  <c r="H865"/>
  <c r="G865"/>
  <c r="H864"/>
  <c r="H863" s="1"/>
  <c r="G864"/>
  <c r="F864"/>
  <c r="G863"/>
  <c r="F863"/>
  <c r="H862"/>
  <c r="H861" s="1"/>
  <c r="G862"/>
  <c r="G861" s="1"/>
  <c r="F862"/>
  <c r="F861" s="1"/>
  <c r="H860"/>
  <c r="H859" s="1"/>
  <c r="G860"/>
  <c r="G859" s="1"/>
  <c r="F860"/>
  <c r="F859" s="1"/>
  <c r="H855"/>
  <c r="H854" s="1"/>
  <c r="G855"/>
  <c r="F855"/>
  <c r="F854" s="1"/>
  <c r="F853" s="1"/>
  <c r="G854"/>
  <c r="G853" s="1"/>
  <c r="H853"/>
  <c r="H852"/>
  <c r="H851" s="1"/>
  <c r="G852"/>
  <c r="G851" s="1"/>
  <c r="F852"/>
  <c r="F851" s="1"/>
  <c r="F850" s="1"/>
  <c r="H850"/>
  <c r="G850"/>
  <c r="H849"/>
  <c r="H848" s="1"/>
  <c r="H847" s="1"/>
  <c r="G849"/>
  <c r="F849"/>
  <c r="F848" s="1"/>
  <c r="F847" s="1"/>
  <c r="G848"/>
  <c r="G847" s="1"/>
  <c r="G846" s="1"/>
  <c r="H844"/>
  <c r="H843" s="1"/>
  <c r="H842" s="1"/>
  <c r="G844"/>
  <c r="G843" s="1"/>
  <c r="G842" s="1"/>
  <c r="F844"/>
  <c r="F843" s="1"/>
  <c r="F842"/>
  <c r="H840"/>
  <c r="G840"/>
  <c r="G839" s="1"/>
  <c r="G838" s="1"/>
  <c r="F840"/>
  <c r="F839" s="1"/>
  <c r="F838" s="1"/>
  <c r="H839"/>
  <c r="H838" s="1"/>
  <c r="H837"/>
  <c r="H836" s="1"/>
  <c r="H835" s="1"/>
  <c r="G837"/>
  <c r="F837"/>
  <c r="G836"/>
  <c r="G835" s="1"/>
  <c r="F836"/>
  <c r="F835" s="1"/>
  <c r="H834"/>
  <c r="H833" s="1"/>
  <c r="H832" s="1"/>
  <c r="G834"/>
  <c r="G833" s="1"/>
  <c r="G832" s="1"/>
  <c r="F834"/>
  <c r="F833" s="1"/>
  <c r="F832" s="1"/>
  <c r="H831"/>
  <c r="G831"/>
  <c r="F831"/>
  <c r="F830" s="1"/>
  <c r="F829" s="1"/>
  <c r="H830"/>
  <c r="H829" s="1"/>
  <c r="G830"/>
  <c r="G829" s="1"/>
  <c r="H828"/>
  <c r="H827" s="1"/>
  <c r="H826" s="1"/>
  <c r="G828"/>
  <c r="G827" s="1"/>
  <c r="F828"/>
  <c r="F827"/>
  <c r="F826" s="1"/>
  <c r="G826"/>
  <c r="H825"/>
  <c r="H824" s="1"/>
  <c r="H823" s="1"/>
  <c r="G825"/>
  <c r="G824" s="1"/>
  <c r="G823" s="1"/>
  <c r="F825"/>
  <c r="F824" s="1"/>
  <c r="F823" s="1"/>
  <c r="H822"/>
  <c r="H821" s="1"/>
  <c r="H820" s="1"/>
  <c r="G822"/>
  <c r="G821" s="1"/>
  <c r="G820" s="1"/>
  <c r="F822"/>
  <c r="F821" s="1"/>
  <c r="F820" s="1"/>
  <c r="H819"/>
  <c r="H818" s="1"/>
  <c r="H817" s="1"/>
  <c r="G819"/>
  <c r="G818" s="1"/>
  <c r="G817" s="1"/>
  <c r="F819"/>
  <c r="F818" s="1"/>
  <c r="F817" s="1"/>
  <c r="H816"/>
  <c r="H815" s="1"/>
  <c r="H814" s="1"/>
  <c r="G816"/>
  <c r="G815" s="1"/>
  <c r="G814" s="1"/>
  <c r="F816"/>
  <c r="F815" s="1"/>
  <c r="F814" s="1"/>
  <c r="H813"/>
  <c r="H812" s="1"/>
  <c r="G813"/>
  <c r="G812" s="1"/>
  <c r="G811" s="1"/>
  <c r="F813"/>
  <c r="F812" s="1"/>
  <c r="F811" s="1"/>
  <c r="H811"/>
  <c r="H809"/>
  <c r="H808" s="1"/>
  <c r="G809"/>
  <c r="G808" s="1"/>
  <c r="G807" s="1"/>
  <c r="F809"/>
  <c r="F808" s="1"/>
  <c r="F807" s="1"/>
  <c r="H807"/>
  <c r="H806"/>
  <c r="H805" s="1"/>
  <c r="H804" s="1"/>
  <c r="G806"/>
  <c r="F806"/>
  <c r="G805"/>
  <c r="G804" s="1"/>
  <c r="F805"/>
  <c r="F804" s="1"/>
  <c r="H803"/>
  <c r="H802" s="1"/>
  <c r="G803"/>
  <c r="G802" s="1"/>
  <c r="G801" s="1"/>
  <c r="F803"/>
  <c r="F802" s="1"/>
  <c r="F801" s="1"/>
  <c r="H801"/>
  <c r="H800"/>
  <c r="H799" s="1"/>
  <c r="H798" s="1"/>
  <c r="G800"/>
  <c r="G799" s="1"/>
  <c r="G798" s="1"/>
  <c r="F800"/>
  <c r="F799"/>
  <c r="F798"/>
  <c r="H797"/>
  <c r="H796" s="1"/>
  <c r="H795" s="1"/>
  <c r="G797"/>
  <c r="G796" s="1"/>
  <c r="G795" s="1"/>
  <c r="F797"/>
  <c r="F796" s="1"/>
  <c r="F795"/>
  <c r="H794"/>
  <c r="H793" s="1"/>
  <c r="H792" s="1"/>
  <c r="G794"/>
  <c r="F794"/>
  <c r="F793" s="1"/>
  <c r="F792" s="1"/>
  <c r="G793"/>
  <c r="G792" s="1"/>
  <c r="H791"/>
  <c r="G791"/>
  <c r="G790" s="1"/>
  <c r="G789" s="1"/>
  <c r="F791"/>
  <c r="H790"/>
  <c r="H789" s="1"/>
  <c r="F790"/>
  <c r="F789" s="1"/>
  <c r="H788"/>
  <c r="H787" s="1"/>
  <c r="H786" s="1"/>
  <c r="G788"/>
  <c r="G787" s="1"/>
  <c r="G786" s="1"/>
  <c r="F788"/>
  <c r="F787" s="1"/>
  <c r="F786" s="1"/>
  <c r="H785"/>
  <c r="G785"/>
  <c r="F785"/>
  <c r="F784" s="1"/>
  <c r="F783" s="1"/>
  <c r="H784"/>
  <c r="H783" s="1"/>
  <c r="G784"/>
  <c r="G783" s="1"/>
  <c r="H782"/>
  <c r="H781" s="1"/>
  <c r="H780" s="1"/>
  <c r="G782"/>
  <c r="G781" s="1"/>
  <c r="G780" s="1"/>
  <c r="F782"/>
  <c r="F781"/>
  <c r="F780" s="1"/>
  <c r="H778"/>
  <c r="H777" s="1"/>
  <c r="H776" s="1"/>
  <c r="G778"/>
  <c r="G777" s="1"/>
  <c r="G776" s="1"/>
  <c r="F778"/>
  <c r="F777" s="1"/>
  <c r="F776" s="1"/>
  <c r="H775"/>
  <c r="G775"/>
  <c r="G774" s="1"/>
  <c r="F775"/>
  <c r="F774" s="1"/>
  <c r="H774"/>
  <c r="H773"/>
  <c r="H772" s="1"/>
  <c r="G773"/>
  <c r="G772" s="1"/>
  <c r="G771" s="1"/>
  <c r="F773"/>
  <c r="F772"/>
  <c r="F771" s="1"/>
  <c r="H770"/>
  <c r="H769" s="1"/>
  <c r="H768" s="1"/>
  <c r="G770"/>
  <c r="G769" s="1"/>
  <c r="F770"/>
  <c r="F769" s="1"/>
  <c r="F768" s="1"/>
  <c r="G768"/>
  <c r="H767"/>
  <c r="H766" s="1"/>
  <c r="H765" s="1"/>
  <c r="G767"/>
  <c r="G766" s="1"/>
  <c r="F767"/>
  <c r="F766" s="1"/>
  <c r="F765" s="1"/>
  <c r="G765"/>
  <c r="H764"/>
  <c r="H763" s="1"/>
  <c r="H762" s="1"/>
  <c r="G764"/>
  <c r="G763" s="1"/>
  <c r="G762" s="1"/>
  <c r="F764"/>
  <c r="F763" s="1"/>
  <c r="F762" s="1"/>
  <c r="H761"/>
  <c r="H760" s="1"/>
  <c r="H759" s="1"/>
  <c r="G761"/>
  <c r="G760" s="1"/>
  <c r="G759" s="1"/>
  <c r="F761"/>
  <c r="F760" s="1"/>
  <c r="F759" s="1"/>
  <c r="H758"/>
  <c r="H757" s="1"/>
  <c r="H756" s="1"/>
  <c r="G758"/>
  <c r="G757" s="1"/>
  <c r="G756" s="1"/>
  <c r="F758"/>
  <c r="F757" s="1"/>
  <c r="F756" s="1"/>
  <c r="H755"/>
  <c r="H754" s="1"/>
  <c r="H753" s="1"/>
  <c r="G755"/>
  <c r="G754" s="1"/>
  <c r="G753" s="1"/>
  <c r="F755"/>
  <c r="F754"/>
  <c r="F753" s="1"/>
  <c r="H752"/>
  <c r="H751" s="1"/>
  <c r="H750" s="1"/>
  <c r="G752"/>
  <c r="G751" s="1"/>
  <c r="G750" s="1"/>
  <c r="F752"/>
  <c r="F751"/>
  <c r="F750" s="1"/>
  <c r="H749"/>
  <c r="G749"/>
  <c r="G748" s="1"/>
  <c r="G747" s="1"/>
  <c r="F749"/>
  <c r="F748" s="1"/>
  <c r="F747" s="1"/>
  <c r="H748"/>
  <c r="H747" s="1"/>
  <c r="H746"/>
  <c r="G746"/>
  <c r="F746"/>
  <c r="F745" s="1"/>
  <c r="H745"/>
  <c r="H744" s="1"/>
  <c r="G745"/>
  <c r="G744" s="1"/>
  <c r="F744"/>
  <c r="H743"/>
  <c r="H742" s="1"/>
  <c r="H741" s="1"/>
  <c r="G743"/>
  <c r="G742" s="1"/>
  <c r="F743"/>
  <c r="F742"/>
  <c r="F741" s="1"/>
  <c r="G741"/>
  <c r="H740"/>
  <c r="H739" s="1"/>
  <c r="H738" s="1"/>
  <c r="G740"/>
  <c r="G739" s="1"/>
  <c r="F740"/>
  <c r="F739"/>
  <c r="F738" s="1"/>
  <c r="G738"/>
  <c r="H737"/>
  <c r="H736" s="1"/>
  <c r="H735" s="1"/>
  <c r="G737"/>
  <c r="G736" s="1"/>
  <c r="G735" s="1"/>
  <c r="F737"/>
  <c r="F736"/>
  <c r="F735" s="1"/>
  <c r="H734"/>
  <c r="H733" s="1"/>
  <c r="H732" s="1"/>
  <c r="G734"/>
  <c r="G733" s="1"/>
  <c r="G732" s="1"/>
  <c r="F734"/>
  <c r="F733" s="1"/>
  <c r="F732" s="1"/>
  <c r="H731"/>
  <c r="G731"/>
  <c r="G730" s="1"/>
  <c r="G729" s="1"/>
  <c r="F731"/>
  <c r="F730" s="1"/>
  <c r="F729" s="1"/>
  <c r="H730"/>
  <c r="H729" s="1"/>
  <c r="H728"/>
  <c r="G728"/>
  <c r="G727" s="1"/>
  <c r="G726" s="1"/>
  <c r="F728"/>
  <c r="F727" s="1"/>
  <c r="F726" s="1"/>
  <c r="H727"/>
  <c r="H726" s="1"/>
  <c r="H725"/>
  <c r="G725"/>
  <c r="F725"/>
  <c r="F724" s="1"/>
  <c r="H724"/>
  <c r="H723" s="1"/>
  <c r="G724"/>
  <c r="G723" s="1"/>
  <c r="F723"/>
  <c r="H722"/>
  <c r="G722"/>
  <c r="G721" s="1"/>
  <c r="G720" s="1"/>
  <c r="F722"/>
  <c r="F721" s="1"/>
  <c r="F720" s="1"/>
  <c r="H721"/>
  <c r="H720" s="1"/>
  <c r="H719"/>
  <c r="G719"/>
  <c r="G718" s="1"/>
  <c r="G717" s="1"/>
  <c r="F719"/>
  <c r="F718" s="1"/>
  <c r="F717" s="1"/>
  <c r="H718"/>
  <c r="H717" s="1"/>
  <c r="H716"/>
  <c r="H715" s="1"/>
  <c r="G716"/>
  <c r="F716"/>
  <c r="F715" s="1"/>
  <c r="F714" s="1"/>
  <c r="G715"/>
  <c r="G714" s="1"/>
  <c r="H714"/>
  <c r="H713"/>
  <c r="H712" s="1"/>
  <c r="H711" s="1"/>
  <c r="G713"/>
  <c r="G712" s="1"/>
  <c r="G711" s="1"/>
  <c r="F713"/>
  <c r="F712"/>
  <c r="F711" s="1"/>
  <c r="H710"/>
  <c r="H709" s="1"/>
  <c r="H708" s="1"/>
  <c r="G710"/>
  <c r="G709" s="1"/>
  <c r="G708" s="1"/>
  <c r="F710"/>
  <c r="F709" s="1"/>
  <c r="F708" s="1"/>
  <c r="H704"/>
  <c r="G704"/>
  <c r="F704"/>
  <c r="H703"/>
  <c r="H702" s="1"/>
  <c r="G703"/>
  <c r="G702" s="1"/>
  <c r="F703"/>
  <c r="F702" s="1"/>
  <c r="H701"/>
  <c r="G701"/>
  <c r="G700" s="1"/>
  <c r="F701"/>
  <c r="F700" s="1"/>
  <c r="H700"/>
  <c r="H699"/>
  <c r="H697" s="1"/>
  <c r="G699"/>
  <c r="F699"/>
  <c r="H698"/>
  <c r="G698"/>
  <c r="F698"/>
  <c r="H696"/>
  <c r="H695" s="1"/>
  <c r="G696"/>
  <c r="G695" s="1"/>
  <c r="F696"/>
  <c r="F695" s="1"/>
  <c r="H693"/>
  <c r="H692" s="1"/>
  <c r="H691" s="1"/>
  <c r="G693"/>
  <c r="F693"/>
  <c r="F692" s="1"/>
  <c r="F691" s="1"/>
  <c r="G692"/>
  <c r="G691" s="1"/>
  <c r="H690"/>
  <c r="H689" s="1"/>
  <c r="H688" s="1"/>
  <c r="G690"/>
  <c r="G689" s="1"/>
  <c r="G688" s="1"/>
  <c r="F690"/>
  <c r="F689" s="1"/>
  <c r="F688" s="1"/>
  <c r="H687"/>
  <c r="G687"/>
  <c r="F687"/>
  <c r="H686"/>
  <c r="H685" s="1"/>
  <c r="H684" s="1"/>
  <c r="G686"/>
  <c r="F686"/>
  <c r="F685" s="1"/>
  <c r="F684" s="1"/>
  <c r="H683"/>
  <c r="H682" s="1"/>
  <c r="G683"/>
  <c r="G682" s="1"/>
  <c r="F683"/>
  <c r="F682" s="1"/>
  <c r="H681"/>
  <c r="H680" s="1"/>
  <c r="G681"/>
  <c r="G680" s="1"/>
  <c r="F681"/>
  <c r="F680" s="1"/>
  <c r="H679"/>
  <c r="G679"/>
  <c r="G678" s="1"/>
  <c r="F679"/>
  <c r="H678"/>
  <c r="F678"/>
  <c r="H676"/>
  <c r="H675" s="1"/>
  <c r="G676"/>
  <c r="G675" s="1"/>
  <c r="F676"/>
  <c r="F675"/>
  <c r="H674"/>
  <c r="G674"/>
  <c r="G673" s="1"/>
  <c r="G670" s="1"/>
  <c r="F674"/>
  <c r="F673" s="1"/>
  <c r="H673"/>
  <c r="H672"/>
  <c r="H671" s="1"/>
  <c r="G672"/>
  <c r="G671" s="1"/>
  <c r="F672"/>
  <c r="F671" s="1"/>
  <c r="H669"/>
  <c r="H668" s="1"/>
  <c r="H667" s="1"/>
  <c r="G669"/>
  <c r="G668" s="1"/>
  <c r="G667" s="1"/>
  <c r="F669"/>
  <c r="F668" s="1"/>
  <c r="F667" s="1"/>
  <c r="H666"/>
  <c r="H665" s="1"/>
  <c r="H664" s="1"/>
  <c r="G666"/>
  <c r="G665" s="1"/>
  <c r="G664" s="1"/>
  <c r="F666"/>
  <c r="F665" s="1"/>
  <c r="F664" s="1"/>
  <c r="H663"/>
  <c r="H662" s="1"/>
  <c r="G663"/>
  <c r="G662" s="1"/>
  <c r="G661" s="1"/>
  <c r="F663"/>
  <c r="F662" s="1"/>
  <c r="F661" s="1"/>
  <c r="H661"/>
  <c r="H660"/>
  <c r="H659" s="1"/>
  <c r="H658" s="1"/>
  <c r="G660"/>
  <c r="G659" s="1"/>
  <c r="G658" s="1"/>
  <c r="F660"/>
  <c r="F659"/>
  <c r="F658" s="1"/>
  <c r="H657"/>
  <c r="H656" s="1"/>
  <c r="H655" s="1"/>
  <c r="G657"/>
  <c r="G656" s="1"/>
  <c r="G655" s="1"/>
  <c r="F657"/>
  <c r="F656" s="1"/>
  <c r="F655"/>
  <c r="H654"/>
  <c r="G654"/>
  <c r="G653" s="1"/>
  <c r="F654"/>
  <c r="F653" s="1"/>
  <c r="H653"/>
  <c r="H652"/>
  <c r="H651" s="1"/>
  <c r="G652"/>
  <c r="G651" s="1"/>
  <c r="F652"/>
  <c r="F651" s="1"/>
  <c r="G650"/>
  <c r="H647"/>
  <c r="G647"/>
  <c r="F647"/>
  <c r="H646"/>
  <c r="H645" s="1"/>
  <c r="H644" s="1"/>
  <c r="G646"/>
  <c r="G645" s="1"/>
  <c r="G644" s="1"/>
  <c r="F646"/>
  <c r="H643"/>
  <c r="G643"/>
  <c r="F643"/>
  <c r="F642" s="1"/>
  <c r="F641" s="1"/>
  <c r="H642"/>
  <c r="H641" s="1"/>
  <c r="G642"/>
  <c r="G641" s="1"/>
  <c r="H638"/>
  <c r="H637" s="1"/>
  <c r="H636" s="1"/>
  <c r="G638"/>
  <c r="G637" s="1"/>
  <c r="F638"/>
  <c r="F637" s="1"/>
  <c r="F636" s="1"/>
  <c r="G636"/>
  <c r="H635"/>
  <c r="H634" s="1"/>
  <c r="H633" s="1"/>
  <c r="G635"/>
  <c r="G634" s="1"/>
  <c r="G633" s="1"/>
  <c r="F635"/>
  <c r="F634" s="1"/>
  <c r="F633"/>
  <c r="H632"/>
  <c r="G632"/>
  <c r="G631" s="1"/>
  <c r="G630" s="1"/>
  <c r="F632"/>
  <c r="F631" s="1"/>
  <c r="F630" s="1"/>
  <c r="H631"/>
  <c r="H630" s="1"/>
  <c r="H629"/>
  <c r="H628" s="1"/>
  <c r="H627" s="1"/>
  <c r="G629"/>
  <c r="G628" s="1"/>
  <c r="G627" s="1"/>
  <c r="F629"/>
  <c r="F628"/>
  <c r="F627" s="1"/>
  <c r="H626"/>
  <c r="G626"/>
  <c r="F626"/>
  <c r="H625"/>
  <c r="G625"/>
  <c r="F625"/>
  <c r="H624"/>
  <c r="H623" s="1"/>
  <c r="G624"/>
  <c r="G623" s="1"/>
  <c r="H622"/>
  <c r="H620" s="1"/>
  <c r="H619" s="1"/>
  <c r="G622"/>
  <c r="F622"/>
  <c r="H621"/>
  <c r="G621"/>
  <c r="F621"/>
  <c r="F620"/>
  <c r="F619" s="1"/>
  <c r="H618"/>
  <c r="G618"/>
  <c r="F618"/>
  <c r="H617"/>
  <c r="H616" s="1"/>
  <c r="G617"/>
  <c r="F617"/>
  <c r="F616" s="1"/>
  <c r="H615"/>
  <c r="H614" s="1"/>
  <c r="G615"/>
  <c r="G614" s="1"/>
  <c r="F615"/>
  <c r="F614" s="1"/>
  <c r="H613"/>
  <c r="H612" s="1"/>
  <c r="G613"/>
  <c r="G612" s="1"/>
  <c r="F613"/>
  <c r="F612" s="1"/>
  <c r="H608"/>
  <c r="H607" s="1"/>
  <c r="H606" s="1"/>
  <c r="G608"/>
  <c r="F608"/>
  <c r="F607" s="1"/>
  <c r="F606" s="1"/>
  <c r="G607"/>
  <c r="G606" s="1"/>
  <c r="H605"/>
  <c r="H604" s="1"/>
  <c r="H603" s="1"/>
  <c r="G605"/>
  <c r="G604" s="1"/>
  <c r="G603" s="1"/>
  <c r="F605"/>
  <c r="F604" s="1"/>
  <c r="F603" s="1"/>
  <c r="H602"/>
  <c r="H601" s="1"/>
  <c r="H600" s="1"/>
  <c r="G602"/>
  <c r="G601" s="1"/>
  <c r="G600" s="1"/>
  <c r="F602"/>
  <c r="F601" s="1"/>
  <c r="F600" s="1"/>
  <c r="H597"/>
  <c r="G597"/>
  <c r="G596" s="1"/>
  <c r="G595" s="1"/>
  <c r="F597"/>
  <c r="H596"/>
  <c r="H595" s="1"/>
  <c r="F596"/>
  <c r="F595" s="1"/>
  <c r="H594"/>
  <c r="H593" s="1"/>
  <c r="H590" s="1"/>
  <c r="G594"/>
  <c r="F594"/>
  <c r="F593" s="1"/>
  <c r="G593"/>
  <c r="H592"/>
  <c r="H591" s="1"/>
  <c r="G592"/>
  <c r="G591" s="1"/>
  <c r="G590" s="1"/>
  <c r="F592"/>
  <c r="F591" s="1"/>
  <c r="F590" s="1"/>
  <c r="H589"/>
  <c r="G589"/>
  <c r="F589"/>
  <c r="H588"/>
  <c r="H587" s="1"/>
  <c r="G588"/>
  <c r="G587" s="1"/>
  <c r="F588"/>
  <c r="F587" s="1"/>
  <c r="H586"/>
  <c r="G586"/>
  <c r="F586"/>
  <c r="H585"/>
  <c r="G585"/>
  <c r="G584" s="1"/>
  <c r="G583" s="1"/>
  <c r="F585"/>
  <c r="F584" s="1"/>
  <c r="F583" s="1"/>
  <c r="H580"/>
  <c r="G580"/>
  <c r="G579" s="1"/>
  <c r="G578" s="1"/>
  <c r="G577" s="1"/>
  <c r="F580"/>
  <c r="H579"/>
  <c r="H578" s="1"/>
  <c r="H577" s="1"/>
  <c r="F579"/>
  <c r="F578" s="1"/>
  <c r="F577" s="1"/>
  <c r="H575"/>
  <c r="H574" s="1"/>
  <c r="H573" s="1"/>
  <c r="G575"/>
  <c r="G574" s="1"/>
  <c r="G573" s="1"/>
  <c r="F575"/>
  <c r="F574"/>
  <c r="F573" s="1"/>
  <c r="H572"/>
  <c r="G572"/>
  <c r="F572"/>
  <c r="H571"/>
  <c r="H570" s="1"/>
  <c r="G571"/>
  <c r="G570" s="1"/>
  <c r="G567" s="1"/>
  <c r="F571"/>
  <c r="F570" s="1"/>
  <c r="H569"/>
  <c r="G569"/>
  <c r="G568" s="1"/>
  <c r="F569"/>
  <c r="H568"/>
  <c r="F568"/>
  <c r="H566"/>
  <c r="G566"/>
  <c r="F566"/>
  <c r="H565"/>
  <c r="G565"/>
  <c r="G564" s="1"/>
  <c r="G563" s="1"/>
  <c r="F565"/>
  <c r="H564"/>
  <c r="H563" s="1"/>
  <c r="H560"/>
  <c r="H559" s="1"/>
  <c r="H558" s="1"/>
  <c r="G560"/>
  <c r="G559" s="1"/>
  <c r="G558" s="1"/>
  <c r="F560"/>
  <c r="F559"/>
  <c r="F558" s="1"/>
  <c r="H557"/>
  <c r="H556" s="1"/>
  <c r="H555" s="1"/>
  <c r="G557"/>
  <c r="F557"/>
  <c r="F556" s="1"/>
  <c r="F555" s="1"/>
  <c r="G556"/>
  <c r="G555" s="1"/>
  <c r="H554"/>
  <c r="G554"/>
  <c r="G553" s="1"/>
  <c r="F554"/>
  <c r="F553" s="1"/>
  <c r="H553"/>
  <c r="H552"/>
  <c r="H551" s="1"/>
  <c r="H550" s="1"/>
  <c r="G552"/>
  <c r="G551" s="1"/>
  <c r="G550" s="1"/>
  <c r="F552"/>
  <c r="F551" s="1"/>
  <c r="F550" s="1"/>
  <c r="H549"/>
  <c r="H548" s="1"/>
  <c r="G549"/>
  <c r="F549"/>
  <c r="G548"/>
  <c r="F548"/>
  <c r="F545" s="1"/>
  <c r="H547"/>
  <c r="H546" s="1"/>
  <c r="H545" s="1"/>
  <c r="G547"/>
  <c r="G546" s="1"/>
  <c r="F547"/>
  <c r="F546" s="1"/>
  <c r="H544"/>
  <c r="H543" s="1"/>
  <c r="G544"/>
  <c r="G543" s="1"/>
  <c r="F544"/>
  <c r="F543" s="1"/>
  <c r="H542"/>
  <c r="H541" s="1"/>
  <c r="G542"/>
  <c r="G541" s="1"/>
  <c r="G540" s="1"/>
  <c r="F542"/>
  <c r="F541" s="1"/>
  <c r="F540" s="1"/>
  <c r="H539"/>
  <c r="H538" s="1"/>
  <c r="G539"/>
  <c r="F539"/>
  <c r="F538" s="1"/>
  <c r="G538"/>
  <c r="H537"/>
  <c r="H536" s="1"/>
  <c r="G537"/>
  <c r="G536" s="1"/>
  <c r="F537"/>
  <c r="F536" s="1"/>
  <c r="H534"/>
  <c r="H533" s="1"/>
  <c r="G534"/>
  <c r="G533" s="1"/>
  <c r="F534"/>
  <c r="F533" s="1"/>
  <c r="H532"/>
  <c r="H531" s="1"/>
  <c r="G532"/>
  <c r="G531" s="1"/>
  <c r="G530" s="1"/>
  <c r="F532"/>
  <c r="F531" s="1"/>
  <c r="H529"/>
  <c r="H528" s="1"/>
  <c r="G529"/>
  <c r="G528" s="1"/>
  <c r="F529"/>
  <c r="F528" s="1"/>
  <c r="H527"/>
  <c r="H526" s="1"/>
  <c r="G527"/>
  <c r="G526" s="1"/>
  <c r="F527"/>
  <c r="F526" s="1"/>
  <c r="F525" s="1"/>
  <c r="H524"/>
  <c r="G524"/>
  <c r="F524"/>
  <c r="F523" s="1"/>
  <c r="H523"/>
  <c r="G523"/>
  <c r="H522"/>
  <c r="G522"/>
  <c r="G521" s="1"/>
  <c r="F522"/>
  <c r="F521" s="1"/>
  <c r="F520" s="1"/>
  <c r="H521"/>
  <c r="H520"/>
  <c r="H519"/>
  <c r="H518" s="1"/>
  <c r="H515" s="1"/>
  <c r="G519"/>
  <c r="G518" s="1"/>
  <c r="F519"/>
  <c r="F518" s="1"/>
  <c r="H517"/>
  <c r="H516" s="1"/>
  <c r="G517"/>
  <c r="F517"/>
  <c r="F516" s="1"/>
  <c r="F515" s="1"/>
  <c r="G516"/>
  <c r="H514"/>
  <c r="H513" s="1"/>
  <c r="H510" s="1"/>
  <c r="G514"/>
  <c r="G513" s="1"/>
  <c r="G510" s="1"/>
  <c r="F514"/>
  <c r="F513"/>
  <c r="F510" s="1"/>
  <c r="H512"/>
  <c r="H511" s="1"/>
  <c r="G512"/>
  <c r="G511" s="1"/>
  <c r="F512"/>
  <c r="F511" s="1"/>
  <c r="H509"/>
  <c r="H508" s="1"/>
  <c r="G509"/>
  <c r="F509"/>
  <c r="G508"/>
  <c r="F508"/>
  <c r="H507"/>
  <c r="H506" s="1"/>
  <c r="H505" s="1"/>
  <c r="G507"/>
  <c r="G506" s="1"/>
  <c r="F507"/>
  <c r="F506" s="1"/>
  <c r="H504"/>
  <c r="H503" s="1"/>
  <c r="G504"/>
  <c r="G503" s="1"/>
  <c r="F504"/>
  <c r="F503"/>
  <c r="H502"/>
  <c r="H501" s="1"/>
  <c r="G502"/>
  <c r="G501" s="1"/>
  <c r="G500" s="1"/>
  <c r="F502"/>
  <c r="F501"/>
  <c r="H499"/>
  <c r="H498" s="1"/>
  <c r="G499"/>
  <c r="G498" s="1"/>
  <c r="F499"/>
  <c r="F498" s="1"/>
  <c r="H497"/>
  <c r="H496" s="1"/>
  <c r="H495" s="1"/>
  <c r="G497"/>
  <c r="G496" s="1"/>
  <c r="G495" s="1"/>
  <c r="F497"/>
  <c r="F496" s="1"/>
  <c r="H494"/>
  <c r="H493" s="1"/>
  <c r="G494"/>
  <c r="G493" s="1"/>
  <c r="F494"/>
  <c r="F493"/>
  <c r="H492"/>
  <c r="H491" s="1"/>
  <c r="H490" s="1"/>
  <c r="G492"/>
  <c r="G491" s="1"/>
  <c r="F492"/>
  <c r="F491" s="1"/>
  <c r="H489"/>
  <c r="G489"/>
  <c r="G488" s="1"/>
  <c r="F489"/>
  <c r="F488" s="1"/>
  <c r="H488"/>
  <c r="H487"/>
  <c r="H486" s="1"/>
  <c r="G487"/>
  <c r="G486" s="1"/>
  <c r="F487"/>
  <c r="F486"/>
  <c r="F485"/>
  <c r="H484"/>
  <c r="G484"/>
  <c r="G483" s="1"/>
  <c r="F484"/>
  <c r="F483" s="1"/>
  <c r="H483"/>
  <c r="H482"/>
  <c r="G482"/>
  <c r="G481" s="1"/>
  <c r="F482"/>
  <c r="F481" s="1"/>
  <c r="H481"/>
  <c r="H480" s="1"/>
  <c r="H479"/>
  <c r="H478" s="1"/>
  <c r="G479"/>
  <c r="G478" s="1"/>
  <c r="F479"/>
  <c r="F478" s="1"/>
  <c r="H477"/>
  <c r="H476" s="1"/>
  <c r="H475" s="1"/>
  <c r="G477"/>
  <c r="F477"/>
  <c r="F476" s="1"/>
  <c r="G476"/>
  <c r="G475" s="1"/>
  <c r="H474"/>
  <c r="G474"/>
  <c r="G473" s="1"/>
  <c r="F474"/>
  <c r="H473"/>
  <c r="F473"/>
  <c r="H472"/>
  <c r="H471" s="1"/>
  <c r="G472"/>
  <c r="G471" s="1"/>
  <c r="F472"/>
  <c r="F471" s="1"/>
  <c r="H469"/>
  <c r="H468" s="1"/>
  <c r="H465" s="1"/>
  <c r="G469"/>
  <c r="F469"/>
  <c r="F468" s="1"/>
  <c r="G468"/>
  <c r="G465" s="1"/>
  <c r="H467"/>
  <c r="H466" s="1"/>
  <c r="G467"/>
  <c r="F467"/>
  <c r="F466" s="1"/>
  <c r="G466"/>
  <c r="H464"/>
  <c r="G464"/>
  <c r="G463" s="1"/>
  <c r="F464"/>
  <c r="F463" s="1"/>
  <c r="H463"/>
  <c r="H462"/>
  <c r="H461" s="1"/>
  <c r="G462"/>
  <c r="G461" s="1"/>
  <c r="F462"/>
  <c r="F461" s="1"/>
  <c r="H459"/>
  <c r="H458" s="1"/>
  <c r="G459"/>
  <c r="G458" s="1"/>
  <c r="F459"/>
  <c r="F458" s="1"/>
  <c r="F455" s="1"/>
  <c r="H457"/>
  <c r="H456" s="1"/>
  <c r="G457"/>
  <c r="F457"/>
  <c r="F456" s="1"/>
  <c r="H454"/>
  <c r="H453" s="1"/>
  <c r="H452" s="1"/>
  <c r="G454"/>
  <c r="G453" s="1"/>
  <c r="G452" s="1"/>
  <c r="F454"/>
  <c r="F453" s="1"/>
  <c r="F452" s="1"/>
  <c r="H451"/>
  <c r="H450" s="1"/>
  <c r="G451"/>
  <c r="F451"/>
  <c r="F450" s="1"/>
  <c r="G450"/>
  <c r="H449"/>
  <c r="H448" s="1"/>
  <c r="H447" s="1"/>
  <c r="G449"/>
  <c r="G448" s="1"/>
  <c r="F449"/>
  <c r="F448" s="1"/>
  <c r="H446"/>
  <c r="H445" s="1"/>
  <c r="G446"/>
  <c r="G445" s="1"/>
  <c r="F446"/>
  <c r="F445" s="1"/>
  <c r="H444"/>
  <c r="H443" s="1"/>
  <c r="G444"/>
  <c r="F444"/>
  <c r="F443" s="1"/>
  <c r="G443"/>
  <c r="G442" s="1"/>
  <c r="H441"/>
  <c r="H440" s="1"/>
  <c r="G441"/>
  <c r="G440" s="1"/>
  <c r="F441"/>
  <c r="F440" s="1"/>
  <c r="H439"/>
  <c r="H438" s="1"/>
  <c r="G439"/>
  <c r="F439"/>
  <c r="F438" s="1"/>
  <c r="F437" s="1"/>
  <c r="G438"/>
  <c r="G437" s="1"/>
  <c r="H436"/>
  <c r="H435" s="1"/>
  <c r="G436"/>
  <c r="G435" s="1"/>
  <c r="F436"/>
  <c r="F435" s="1"/>
  <c r="H434"/>
  <c r="G434"/>
  <c r="F434"/>
  <c r="H433"/>
  <c r="H432" s="1"/>
  <c r="G433"/>
  <c r="F433"/>
  <c r="F432" s="1"/>
  <c r="H431"/>
  <c r="H430" s="1"/>
  <c r="H429" s="1"/>
  <c r="G431"/>
  <c r="G430" s="1"/>
  <c r="G429" s="1"/>
  <c r="F431"/>
  <c r="F430"/>
  <c r="F429" s="1"/>
  <c r="H428"/>
  <c r="H427" s="1"/>
  <c r="G428"/>
  <c r="G427" s="1"/>
  <c r="F428"/>
  <c r="F427" s="1"/>
  <c r="H426"/>
  <c r="G426"/>
  <c r="F426"/>
  <c r="H425"/>
  <c r="G425"/>
  <c r="G424" s="1"/>
  <c r="F425"/>
  <c r="H423"/>
  <c r="G423"/>
  <c r="G422" s="1"/>
  <c r="F423"/>
  <c r="H422"/>
  <c r="F422"/>
  <c r="H421"/>
  <c r="H420" s="1"/>
  <c r="H419" s="1"/>
  <c r="G421"/>
  <c r="G420" s="1"/>
  <c r="F421"/>
  <c r="F420"/>
  <c r="H418"/>
  <c r="H417" s="1"/>
  <c r="G418"/>
  <c r="G417" s="1"/>
  <c r="F418"/>
  <c r="F417" s="1"/>
  <c r="H416"/>
  <c r="H415" s="1"/>
  <c r="G416"/>
  <c r="G415" s="1"/>
  <c r="F416"/>
  <c r="F415"/>
  <c r="H413"/>
  <c r="H412" s="1"/>
  <c r="G413"/>
  <c r="F413"/>
  <c r="F412" s="1"/>
  <c r="G412"/>
  <c r="H411"/>
  <c r="H410" s="1"/>
  <c r="H409" s="1"/>
  <c r="G411"/>
  <c r="F411"/>
  <c r="F410" s="1"/>
  <c r="F409" s="1"/>
  <c r="G410"/>
  <c r="G409" s="1"/>
  <c r="H408"/>
  <c r="G408"/>
  <c r="G407" s="1"/>
  <c r="F408"/>
  <c r="F407" s="1"/>
  <c r="H407"/>
  <c r="H406"/>
  <c r="H405" s="1"/>
  <c r="G406"/>
  <c r="G405" s="1"/>
  <c r="G404" s="1"/>
  <c r="F406"/>
  <c r="F405" s="1"/>
  <c r="H403"/>
  <c r="H402" s="1"/>
  <c r="G403"/>
  <c r="F403"/>
  <c r="F402" s="1"/>
  <c r="G402"/>
  <c r="H401"/>
  <c r="H400" s="1"/>
  <c r="H399" s="1"/>
  <c r="G401"/>
  <c r="G400" s="1"/>
  <c r="F401"/>
  <c r="F400" s="1"/>
  <c r="H398"/>
  <c r="H397" s="1"/>
  <c r="G398"/>
  <c r="G397" s="1"/>
  <c r="F398"/>
  <c r="F397" s="1"/>
  <c r="H396"/>
  <c r="G396"/>
  <c r="F396"/>
  <c r="F395" s="1"/>
  <c r="H395"/>
  <c r="G395"/>
  <c r="G394" s="1"/>
  <c r="H393"/>
  <c r="H392" s="1"/>
  <c r="G393"/>
  <c r="G392" s="1"/>
  <c r="F393"/>
  <c r="F392" s="1"/>
  <c r="H391"/>
  <c r="H390" s="1"/>
  <c r="H389" s="1"/>
  <c r="G391"/>
  <c r="F391"/>
  <c r="F390" s="1"/>
  <c r="F389" s="1"/>
  <c r="G390"/>
  <c r="G389" s="1"/>
  <c r="H388"/>
  <c r="H387" s="1"/>
  <c r="H386" s="1"/>
  <c r="G388"/>
  <c r="G387" s="1"/>
  <c r="G386" s="1"/>
  <c r="F388"/>
  <c r="F387" s="1"/>
  <c r="F386" s="1"/>
  <c r="H385"/>
  <c r="G385"/>
  <c r="G384" s="1"/>
  <c r="G383" s="1"/>
  <c r="F385"/>
  <c r="F384" s="1"/>
  <c r="F383" s="1"/>
  <c r="H384"/>
  <c r="H383" s="1"/>
  <c r="H382"/>
  <c r="H381" s="1"/>
  <c r="H380" s="1"/>
  <c r="G382"/>
  <c r="G381" s="1"/>
  <c r="G380" s="1"/>
  <c r="F382"/>
  <c r="F381" s="1"/>
  <c r="F380" s="1"/>
  <c r="H379"/>
  <c r="H378" s="1"/>
  <c r="G379"/>
  <c r="G378" s="1"/>
  <c r="F379"/>
  <c r="F378" s="1"/>
  <c r="H377"/>
  <c r="H376" s="1"/>
  <c r="H375" s="1"/>
  <c r="G377"/>
  <c r="G376" s="1"/>
  <c r="F377"/>
  <c r="F376" s="1"/>
  <c r="H372"/>
  <c r="H371" s="1"/>
  <c r="H370" s="1"/>
  <c r="G372"/>
  <c r="G371" s="1"/>
  <c r="G370" s="1"/>
  <c r="F372"/>
  <c r="F371" s="1"/>
  <c r="F370" s="1"/>
  <c r="H369"/>
  <c r="G369"/>
  <c r="F369"/>
  <c r="F368" s="1"/>
  <c r="F367" s="1"/>
  <c r="H368"/>
  <c r="H367" s="1"/>
  <c r="G368"/>
  <c r="G367" s="1"/>
  <c r="H366"/>
  <c r="H365" s="1"/>
  <c r="H364" s="1"/>
  <c r="G366"/>
  <c r="G365" s="1"/>
  <c r="G364" s="1"/>
  <c r="F366"/>
  <c r="F365"/>
  <c r="F364" s="1"/>
  <c r="H363"/>
  <c r="H362" s="1"/>
  <c r="G363"/>
  <c r="G362" s="1"/>
  <c r="F363"/>
  <c r="F362" s="1"/>
  <c r="H361"/>
  <c r="G361"/>
  <c r="G360" s="1"/>
  <c r="G359" s="1"/>
  <c r="F361"/>
  <c r="H360"/>
  <c r="F360"/>
  <c r="F359" s="1"/>
  <c r="H358"/>
  <c r="H357" s="1"/>
  <c r="H356" s="1"/>
  <c r="G358"/>
  <c r="F358"/>
  <c r="F357" s="1"/>
  <c r="F356" s="1"/>
  <c r="G357"/>
  <c r="G356" s="1"/>
  <c r="H355"/>
  <c r="G355"/>
  <c r="F355"/>
  <c r="H354"/>
  <c r="H353" s="1"/>
  <c r="G354"/>
  <c r="F354"/>
  <c r="H352"/>
  <c r="G352"/>
  <c r="F352"/>
  <c r="H351"/>
  <c r="H350" s="1"/>
  <c r="G351"/>
  <c r="G350" s="1"/>
  <c r="F351"/>
  <c r="F350" s="1"/>
  <c r="H349"/>
  <c r="H348" s="1"/>
  <c r="G349"/>
  <c r="G348" s="1"/>
  <c r="F349"/>
  <c r="F348"/>
  <c r="H347"/>
  <c r="H346" s="1"/>
  <c r="G347"/>
  <c r="G346" s="1"/>
  <c r="F347"/>
  <c r="F346" s="1"/>
  <c r="H344"/>
  <c r="G344"/>
  <c r="G343" s="1"/>
  <c r="G342" s="1"/>
  <c r="F344"/>
  <c r="F343" s="1"/>
  <c r="F342" s="1"/>
  <c r="H343"/>
  <c r="H342" s="1"/>
  <c r="H338"/>
  <c r="H337" s="1"/>
  <c r="G338"/>
  <c r="G337" s="1"/>
  <c r="G336" s="1"/>
  <c r="F338"/>
  <c r="F337" s="1"/>
  <c r="F336" s="1"/>
  <c r="H335"/>
  <c r="G335"/>
  <c r="G334" s="1"/>
  <c r="G333" s="1"/>
  <c r="F335"/>
  <c r="F334" s="1"/>
  <c r="F333" s="1"/>
  <c r="H334"/>
  <c r="H333" s="1"/>
  <c r="H332"/>
  <c r="H331" s="1"/>
  <c r="H330" s="1"/>
  <c r="G332"/>
  <c r="G331" s="1"/>
  <c r="F332"/>
  <c r="F331" s="1"/>
  <c r="F330" s="1"/>
  <c r="G330"/>
  <c r="H329"/>
  <c r="H328" s="1"/>
  <c r="H327" s="1"/>
  <c r="G329"/>
  <c r="G328" s="1"/>
  <c r="G327" s="1"/>
  <c r="F329"/>
  <c r="F328" s="1"/>
  <c r="F327" s="1"/>
  <c r="H326"/>
  <c r="H325" s="1"/>
  <c r="H324" s="1"/>
  <c r="G326"/>
  <c r="G325" s="1"/>
  <c r="F326"/>
  <c r="F325" s="1"/>
  <c r="F324" s="1"/>
  <c r="G324"/>
  <c r="H323"/>
  <c r="H322" s="1"/>
  <c r="G323"/>
  <c r="F323"/>
  <c r="F322" s="1"/>
  <c r="G322"/>
  <c r="H321"/>
  <c r="H320" s="1"/>
  <c r="G321"/>
  <c r="F321"/>
  <c r="F320" s="1"/>
  <c r="G320"/>
  <c r="G319" s="1"/>
  <c r="H316"/>
  <c r="H315" s="1"/>
  <c r="H314" s="1"/>
  <c r="G316"/>
  <c r="F316"/>
  <c r="F315" s="1"/>
  <c r="F314" s="1"/>
  <c r="G315"/>
  <c r="G314" s="1"/>
  <c r="H313"/>
  <c r="G313"/>
  <c r="G312" s="1"/>
  <c r="G311" s="1"/>
  <c r="G307" s="1"/>
  <c r="F313"/>
  <c r="F312" s="1"/>
  <c r="F311" s="1"/>
  <c r="H312"/>
  <c r="H311" s="1"/>
  <c r="H310"/>
  <c r="H309" s="1"/>
  <c r="H308" s="1"/>
  <c r="G310"/>
  <c r="G309" s="1"/>
  <c r="G308" s="1"/>
  <c r="F310"/>
  <c r="F309" s="1"/>
  <c r="F308" s="1"/>
  <c r="H305"/>
  <c r="H304" s="1"/>
  <c r="G305"/>
  <c r="G304" s="1"/>
  <c r="F305"/>
  <c r="F304" s="1"/>
  <c r="F301" s="1"/>
  <c r="H303"/>
  <c r="H302" s="1"/>
  <c r="G303"/>
  <c r="G302" s="1"/>
  <c r="F303"/>
  <c r="F302" s="1"/>
  <c r="H300"/>
  <c r="H299" s="1"/>
  <c r="H296" s="1"/>
  <c r="G300"/>
  <c r="G299" s="1"/>
  <c r="F300"/>
  <c r="F299"/>
  <c r="H298"/>
  <c r="H297" s="1"/>
  <c r="G298"/>
  <c r="G297" s="1"/>
  <c r="F298"/>
  <c r="F297" s="1"/>
  <c r="G296"/>
  <c r="H293"/>
  <c r="H292" s="1"/>
  <c r="H291" s="1"/>
  <c r="G293"/>
  <c r="G292" s="1"/>
  <c r="G291" s="1"/>
  <c r="F293"/>
  <c r="F292"/>
  <c r="F291" s="1"/>
  <c r="H290"/>
  <c r="G290"/>
  <c r="G289" s="1"/>
  <c r="F290"/>
  <c r="F289" s="1"/>
  <c r="H289"/>
  <c r="H288"/>
  <c r="G288"/>
  <c r="F288"/>
  <c r="H287"/>
  <c r="H286" s="1"/>
  <c r="H283" s="1"/>
  <c r="G287"/>
  <c r="G286" s="1"/>
  <c r="F287"/>
  <c r="F286" s="1"/>
  <c r="H285"/>
  <c r="G285"/>
  <c r="F285"/>
  <c r="H284"/>
  <c r="G284"/>
  <c r="F284"/>
  <c r="H282"/>
  <c r="G282"/>
  <c r="G281" s="1"/>
  <c r="G280" s="1"/>
  <c r="F282"/>
  <c r="H281"/>
  <c r="H280" s="1"/>
  <c r="F281"/>
  <c r="F280" s="1"/>
  <c r="H279"/>
  <c r="H278" s="1"/>
  <c r="G279"/>
  <c r="G278" s="1"/>
  <c r="F279"/>
  <c r="F278"/>
  <c r="H277"/>
  <c r="G277"/>
  <c r="G276" s="1"/>
  <c r="F277"/>
  <c r="F276" s="1"/>
  <c r="H276"/>
  <c r="H275"/>
  <c r="H274" s="1"/>
  <c r="G275"/>
  <c r="G274" s="1"/>
  <c r="F275"/>
  <c r="F274" s="1"/>
  <c r="H273"/>
  <c r="H272" s="1"/>
  <c r="G273"/>
  <c r="G272" s="1"/>
  <c r="F273"/>
  <c r="F272" s="1"/>
  <c r="H270"/>
  <c r="H269" s="1"/>
  <c r="G270"/>
  <c r="G269" s="1"/>
  <c r="G268" s="1"/>
  <c r="F270"/>
  <c r="F269" s="1"/>
  <c r="H268"/>
  <c r="F268"/>
  <c r="H267"/>
  <c r="H266" s="1"/>
  <c r="G267"/>
  <c r="G266" s="1"/>
  <c r="F267"/>
  <c r="F266" s="1"/>
  <c r="F265" s="1"/>
  <c r="H265"/>
  <c r="G265"/>
  <c r="H262"/>
  <c r="G262"/>
  <c r="F262"/>
  <c r="H261"/>
  <c r="G261"/>
  <c r="F261"/>
  <c r="F260" s="1"/>
  <c r="F259" s="1"/>
  <c r="H258"/>
  <c r="H257" s="1"/>
  <c r="H256" s="1"/>
  <c r="G258"/>
  <c r="G257" s="1"/>
  <c r="G256" s="1"/>
  <c r="F258"/>
  <c r="F257" s="1"/>
  <c r="F256" s="1"/>
  <c r="H255"/>
  <c r="H254" s="1"/>
  <c r="H253" s="1"/>
  <c r="G255"/>
  <c r="F255"/>
  <c r="F254" s="1"/>
  <c r="F253" s="1"/>
  <c r="G254"/>
  <c r="G253" s="1"/>
  <c r="H252"/>
  <c r="G252"/>
  <c r="F252"/>
  <c r="H251"/>
  <c r="H250" s="1"/>
  <c r="H249" s="1"/>
  <c r="G251"/>
  <c r="F251"/>
  <c r="H248"/>
  <c r="G248"/>
  <c r="G246" s="1"/>
  <c r="G245" s="1"/>
  <c r="F248"/>
  <c r="F246" s="1"/>
  <c r="F245" s="1"/>
  <c r="H247"/>
  <c r="G247"/>
  <c r="F247"/>
  <c r="H244"/>
  <c r="G244"/>
  <c r="G243" s="1"/>
  <c r="G242" s="1"/>
  <c r="F244"/>
  <c r="F243" s="1"/>
  <c r="F242" s="1"/>
  <c r="H243"/>
  <c r="H242" s="1"/>
  <c r="H239"/>
  <c r="G239"/>
  <c r="G238" s="1"/>
  <c r="G237" s="1"/>
  <c r="F239"/>
  <c r="F238" s="1"/>
  <c r="F237" s="1"/>
  <c r="H238"/>
  <c r="H237" s="1"/>
  <c r="H236"/>
  <c r="H235" s="1"/>
  <c r="G236"/>
  <c r="F236"/>
  <c r="F235" s="1"/>
  <c r="F234" s="1"/>
  <c r="G235"/>
  <c r="G234" s="1"/>
  <c r="H234"/>
  <c r="H233"/>
  <c r="H232" s="1"/>
  <c r="H231" s="1"/>
  <c r="G233"/>
  <c r="G232" s="1"/>
  <c r="G231" s="1"/>
  <c r="F233"/>
  <c r="F232" s="1"/>
  <c r="F231" s="1"/>
  <c r="H230"/>
  <c r="H229" s="1"/>
  <c r="H228" s="1"/>
  <c r="G230"/>
  <c r="F230"/>
  <c r="F229" s="1"/>
  <c r="F228" s="1"/>
  <c r="G229"/>
  <c r="G228" s="1"/>
  <c r="H227"/>
  <c r="H226" s="1"/>
  <c r="G227"/>
  <c r="F227"/>
  <c r="G226"/>
  <c r="G223" s="1"/>
  <c r="F226"/>
  <c r="H225"/>
  <c r="H224" s="1"/>
  <c r="G225"/>
  <c r="G224" s="1"/>
  <c r="F225"/>
  <c r="F224" s="1"/>
  <c r="F223" s="1"/>
  <c r="H222"/>
  <c r="H221" s="1"/>
  <c r="H220" s="1"/>
  <c r="G222"/>
  <c r="G221" s="1"/>
  <c r="G220" s="1"/>
  <c r="F222"/>
  <c r="F221" s="1"/>
  <c r="F220" s="1"/>
  <c r="H219"/>
  <c r="H218" s="1"/>
  <c r="G219"/>
  <c r="G218" s="1"/>
  <c r="F219"/>
  <c r="F218"/>
  <c r="H217"/>
  <c r="H216" s="1"/>
  <c r="G217"/>
  <c r="G216" s="1"/>
  <c r="F217"/>
  <c r="F216"/>
  <c r="F215" s="1"/>
  <c r="H214"/>
  <c r="G214"/>
  <c r="F214"/>
  <c r="F212" s="1"/>
  <c r="H213"/>
  <c r="G213"/>
  <c r="G212" s="1"/>
  <c r="G209" s="1"/>
  <c r="F213"/>
  <c r="H211"/>
  <c r="G211"/>
  <c r="G210" s="1"/>
  <c r="F211"/>
  <c r="F210" s="1"/>
  <c r="H210"/>
  <c r="H208"/>
  <c r="H207" s="1"/>
  <c r="H206" s="1"/>
  <c r="G208"/>
  <c r="F208"/>
  <c r="F207" s="1"/>
  <c r="F206" s="1"/>
  <c r="G207"/>
  <c r="G206" s="1"/>
  <c r="H205"/>
  <c r="H204" s="1"/>
  <c r="H203" s="1"/>
  <c r="G205"/>
  <c r="G204" s="1"/>
  <c r="G203" s="1"/>
  <c r="F205"/>
  <c r="F204" s="1"/>
  <c r="F203" s="1"/>
  <c r="H202"/>
  <c r="H201" s="1"/>
  <c r="G202"/>
  <c r="G201" s="1"/>
  <c r="F202"/>
  <c r="F201" s="1"/>
  <c r="H200"/>
  <c r="G200"/>
  <c r="G199" s="1"/>
  <c r="G198" s="1"/>
  <c r="F200"/>
  <c r="F199" s="1"/>
  <c r="F198" s="1"/>
  <c r="H199"/>
  <c r="H198" s="1"/>
  <c r="H197"/>
  <c r="H196" s="1"/>
  <c r="H195" s="1"/>
  <c r="G197"/>
  <c r="F197"/>
  <c r="G196"/>
  <c r="G195" s="1"/>
  <c r="F196"/>
  <c r="F195" s="1"/>
  <c r="H194"/>
  <c r="H193" s="1"/>
  <c r="G194"/>
  <c r="F194"/>
  <c r="F193" s="1"/>
  <c r="G193"/>
  <c r="H192"/>
  <c r="H191" s="1"/>
  <c r="G192"/>
  <c r="G191" s="1"/>
  <c r="F192"/>
  <c r="F191" s="1"/>
  <c r="H190"/>
  <c r="H189" s="1"/>
  <c r="G190"/>
  <c r="F190"/>
  <c r="F189" s="1"/>
  <c r="G189"/>
  <c r="H185"/>
  <c r="H184" s="1"/>
  <c r="H183" s="1"/>
  <c r="G185"/>
  <c r="G184" s="1"/>
  <c r="G183" s="1"/>
  <c r="F185"/>
  <c r="F184" s="1"/>
  <c r="F183" s="1"/>
  <c r="H182"/>
  <c r="H181" s="1"/>
  <c r="H180" s="1"/>
  <c r="G182"/>
  <c r="G181" s="1"/>
  <c r="G180" s="1"/>
  <c r="F182"/>
  <c r="F181" s="1"/>
  <c r="F180" s="1"/>
  <c r="H179"/>
  <c r="H178" s="1"/>
  <c r="G179"/>
  <c r="G178" s="1"/>
  <c r="G177" s="1"/>
  <c r="F179"/>
  <c r="F178" s="1"/>
  <c r="F177" s="1"/>
  <c r="H177"/>
  <c r="H176"/>
  <c r="H175" s="1"/>
  <c r="H174" s="1"/>
  <c r="G176"/>
  <c r="G175" s="1"/>
  <c r="F176"/>
  <c r="F175"/>
  <c r="F174" s="1"/>
  <c r="G174"/>
  <c r="H173"/>
  <c r="G173"/>
  <c r="F173"/>
  <c r="H172"/>
  <c r="H171" s="1"/>
  <c r="G172"/>
  <c r="F172"/>
  <c r="H170"/>
  <c r="G170"/>
  <c r="G169" s="1"/>
  <c r="F170"/>
  <c r="F169" s="1"/>
  <c r="H169"/>
  <c r="H167"/>
  <c r="G167"/>
  <c r="G166" s="1"/>
  <c r="G165" s="1"/>
  <c r="F167"/>
  <c r="F166" s="1"/>
  <c r="F165" s="1"/>
  <c r="H166"/>
  <c r="H165" s="1"/>
  <c r="H164"/>
  <c r="G164"/>
  <c r="F164"/>
  <c r="H163"/>
  <c r="G163"/>
  <c r="F163"/>
  <c r="H157"/>
  <c r="G157"/>
  <c r="G156" s="1"/>
  <c r="G155" s="1"/>
  <c r="F157"/>
  <c r="F156" s="1"/>
  <c r="F155" s="1"/>
  <c r="H156"/>
  <c r="H155" s="1"/>
  <c r="H154"/>
  <c r="H153" s="1"/>
  <c r="G154"/>
  <c r="G153" s="1"/>
  <c r="G152" s="1"/>
  <c r="F154"/>
  <c r="F153" s="1"/>
  <c r="H152"/>
  <c r="F152"/>
  <c r="H151"/>
  <c r="H150" s="1"/>
  <c r="G151"/>
  <c r="G150" s="1"/>
  <c r="F151"/>
  <c r="F150" s="1"/>
  <c r="H149"/>
  <c r="H148" s="1"/>
  <c r="G149"/>
  <c r="G148" s="1"/>
  <c r="F149"/>
  <c r="F148" s="1"/>
  <c r="H147"/>
  <c r="H146" s="1"/>
  <c r="G147"/>
  <c r="G146" s="1"/>
  <c r="F147"/>
  <c r="F146"/>
  <c r="H145"/>
  <c r="G145"/>
  <c r="G144" s="1"/>
  <c r="F145"/>
  <c r="F144" s="1"/>
  <c r="H144"/>
  <c r="H143"/>
  <c r="H142" s="1"/>
  <c r="G143"/>
  <c r="G142" s="1"/>
  <c r="F143"/>
  <c r="F142" s="1"/>
  <c r="H140"/>
  <c r="H138" s="1"/>
  <c r="G140"/>
  <c r="G138" s="1"/>
  <c r="F140"/>
  <c r="H139"/>
  <c r="G139"/>
  <c r="F139"/>
  <c r="F138" s="1"/>
  <c r="H137"/>
  <c r="H136" s="1"/>
  <c r="G137"/>
  <c r="G136" s="1"/>
  <c r="F137"/>
  <c r="F136" s="1"/>
  <c r="H135"/>
  <c r="H134" s="1"/>
  <c r="G135"/>
  <c r="G134" s="1"/>
  <c r="F135"/>
  <c r="F134"/>
  <c r="H133"/>
  <c r="H132" s="1"/>
  <c r="G133"/>
  <c r="G132" s="1"/>
  <c r="G131" s="1"/>
  <c r="F133"/>
  <c r="F132"/>
  <c r="H128"/>
  <c r="H127" s="1"/>
  <c r="G128"/>
  <c r="G127" s="1"/>
  <c r="F128"/>
  <c r="F127"/>
  <c r="H125"/>
  <c r="H124" s="1"/>
  <c r="G125"/>
  <c r="G124" s="1"/>
  <c r="F125"/>
  <c r="F124"/>
  <c r="H123"/>
  <c r="H122" s="1"/>
  <c r="H121" s="1"/>
  <c r="G123"/>
  <c r="G122" s="1"/>
  <c r="F123"/>
  <c r="F122" s="1"/>
  <c r="H118"/>
  <c r="G118"/>
  <c r="F118"/>
  <c r="H117"/>
  <c r="G117"/>
  <c r="G116" s="1"/>
  <c r="G115" s="1"/>
  <c r="G114" s="1"/>
  <c r="F117"/>
  <c r="H112"/>
  <c r="H111" s="1"/>
  <c r="G112"/>
  <c r="F112"/>
  <c r="F111" s="1"/>
  <c r="G111"/>
  <c r="H110"/>
  <c r="H109" s="1"/>
  <c r="H108" s="1"/>
  <c r="G110"/>
  <c r="G109" s="1"/>
  <c r="G108" s="1"/>
  <c r="F110"/>
  <c r="F109" s="1"/>
  <c r="F108" s="1"/>
  <c r="H107"/>
  <c r="H106" s="1"/>
  <c r="H105" s="1"/>
  <c r="G107"/>
  <c r="F107"/>
  <c r="G106"/>
  <c r="G105" s="1"/>
  <c r="F106"/>
  <c r="F105" s="1"/>
  <c r="H104"/>
  <c r="H103" s="1"/>
  <c r="H102" s="1"/>
  <c r="H89" s="1"/>
  <c r="G104"/>
  <c r="F104"/>
  <c r="F103" s="1"/>
  <c r="F102" s="1"/>
  <c r="G103"/>
  <c r="G102" s="1"/>
  <c r="H101"/>
  <c r="H100" s="1"/>
  <c r="H99" s="1"/>
  <c r="G101"/>
  <c r="G100" s="1"/>
  <c r="G99" s="1"/>
  <c r="F101"/>
  <c r="F100" s="1"/>
  <c r="F99" s="1"/>
  <c r="H98"/>
  <c r="G98"/>
  <c r="F98"/>
  <c r="F97" s="1"/>
  <c r="F96" s="1"/>
  <c r="H97"/>
  <c r="H96" s="1"/>
  <c r="G97"/>
  <c r="G96" s="1"/>
  <c r="H95"/>
  <c r="G95"/>
  <c r="G94" s="1"/>
  <c r="G93" s="1"/>
  <c r="F95"/>
  <c r="F94" s="1"/>
  <c r="F93" s="1"/>
  <c r="H94"/>
  <c r="H93" s="1"/>
  <c r="H92"/>
  <c r="H91" s="1"/>
  <c r="H90" s="1"/>
  <c r="G92"/>
  <c r="G91" s="1"/>
  <c r="G90" s="1"/>
  <c r="F92"/>
  <c r="F91" s="1"/>
  <c r="F90" s="1"/>
  <c r="H87"/>
  <c r="G87"/>
  <c r="F87"/>
  <c r="H86"/>
  <c r="G86"/>
  <c r="G85" s="1"/>
  <c r="F86"/>
  <c r="F85" s="1"/>
  <c r="H85"/>
  <c r="H84"/>
  <c r="G84"/>
  <c r="G83" s="1"/>
  <c r="G82" s="1"/>
  <c r="F84"/>
  <c r="F83" s="1"/>
  <c r="H83"/>
  <c r="H81"/>
  <c r="G81"/>
  <c r="F81"/>
  <c r="H80"/>
  <c r="G80"/>
  <c r="F80"/>
  <c r="H77"/>
  <c r="H76" s="1"/>
  <c r="H75" s="1"/>
  <c r="G77"/>
  <c r="G76" s="1"/>
  <c r="G75" s="1"/>
  <c r="F77"/>
  <c r="F76" s="1"/>
  <c r="F75" s="1"/>
  <c r="H72"/>
  <c r="G72"/>
  <c r="G71" s="1"/>
  <c r="G70" s="1"/>
  <c r="G69" s="1"/>
  <c r="F72"/>
  <c r="F71" s="1"/>
  <c r="F70" s="1"/>
  <c r="F69" s="1"/>
  <c r="H71"/>
  <c r="H70" s="1"/>
  <c r="H69" s="1"/>
  <c r="H67"/>
  <c r="H66" s="1"/>
  <c r="H65" s="1"/>
  <c r="G67"/>
  <c r="G66" s="1"/>
  <c r="G65" s="1"/>
  <c r="F67"/>
  <c r="F66" s="1"/>
  <c r="F65" s="1"/>
  <c r="H64"/>
  <c r="G64"/>
  <c r="F64"/>
  <c r="H63"/>
  <c r="G63"/>
  <c r="G62" s="1"/>
  <c r="G61" s="1"/>
  <c r="F63"/>
  <c r="F62" s="1"/>
  <c r="F61" s="1"/>
  <c r="H62"/>
  <c r="H61" s="1"/>
  <c r="H58"/>
  <c r="H57" s="1"/>
  <c r="H56" s="1"/>
  <c r="G58"/>
  <c r="G57" s="1"/>
  <c r="G56" s="1"/>
  <c r="F58"/>
  <c r="F57"/>
  <c r="F56" s="1"/>
  <c r="H55"/>
  <c r="H54" s="1"/>
  <c r="H53" s="1"/>
  <c r="H52" s="1"/>
  <c r="G55"/>
  <c r="F55"/>
  <c r="G54"/>
  <c r="G53" s="1"/>
  <c r="F54"/>
  <c r="F53" s="1"/>
  <c r="H50"/>
  <c r="H49" s="1"/>
  <c r="H48" s="1"/>
  <c r="G50"/>
  <c r="G49" s="1"/>
  <c r="G48" s="1"/>
  <c r="F50"/>
  <c r="F49" s="1"/>
  <c r="F48" s="1"/>
  <c r="H47"/>
  <c r="H46" s="1"/>
  <c r="H45" s="1"/>
  <c r="G47"/>
  <c r="G46" s="1"/>
  <c r="F47"/>
  <c r="F46" s="1"/>
  <c r="G45"/>
  <c r="F45"/>
  <c r="H44"/>
  <c r="H43" s="1"/>
  <c r="H42" s="1"/>
  <c r="G44"/>
  <c r="G43" s="1"/>
  <c r="G42" s="1"/>
  <c r="F44"/>
  <c r="F43" s="1"/>
  <c r="F42" s="1"/>
  <c r="H41"/>
  <c r="G41"/>
  <c r="F41"/>
  <c r="H40"/>
  <c r="G40"/>
  <c r="F40"/>
  <c r="F39" s="1"/>
  <c r="F38" s="1"/>
  <c r="G39"/>
  <c r="G38" s="1"/>
  <c r="H37"/>
  <c r="G37"/>
  <c r="F37"/>
  <c r="H36"/>
  <c r="H35" s="1"/>
  <c r="H34" s="1"/>
  <c r="G36"/>
  <c r="F36"/>
  <c r="F35" s="1"/>
  <c r="F34" s="1"/>
  <c r="H33"/>
  <c r="H32" s="1"/>
  <c r="H31" s="1"/>
  <c r="G33"/>
  <c r="G32" s="1"/>
  <c r="G31" s="1"/>
  <c r="F33"/>
  <c r="F32"/>
  <c r="F31"/>
  <c r="H28"/>
  <c r="G28"/>
  <c r="G27" s="1"/>
  <c r="G26" s="1"/>
  <c r="F28"/>
  <c r="F27" s="1"/>
  <c r="F26" s="1"/>
  <c r="H27"/>
  <c r="H26" s="1"/>
  <c r="H25"/>
  <c r="G25"/>
  <c r="F25"/>
  <c r="H24"/>
  <c r="H23" s="1"/>
  <c r="H22" s="1"/>
  <c r="G24"/>
  <c r="F24"/>
  <c r="H21"/>
  <c r="H20" s="1"/>
  <c r="H19" s="1"/>
  <c r="G21"/>
  <c r="G20" s="1"/>
  <c r="G19" s="1"/>
  <c r="F21"/>
  <c r="F20"/>
  <c r="F19" s="1"/>
  <c r="H18"/>
  <c r="G18"/>
  <c r="G17" s="1"/>
  <c r="G16" s="1"/>
  <c r="F18"/>
  <c r="F17" s="1"/>
  <c r="F16" s="1"/>
  <c r="H17"/>
  <c r="H16" s="1"/>
  <c r="H15"/>
  <c r="G15"/>
  <c r="F15"/>
  <c r="F14" s="1"/>
  <c r="F13" s="1"/>
  <c r="H14"/>
  <c r="H13" s="1"/>
  <c r="G14"/>
  <c r="G13" s="1"/>
  <c r="H1873"/>
  <c r="G1873"/>
  <c r="F1873"/>
  <c r="F1872" s="1"/>
  <c r="F1871" s="1"/>
  <c r="H1872"/>
  <c r="H1871" s="1"/>
  <c r="G1872"/>
  <c r="G1871" s="1"/>
  <c r="H1868"/>
  <c r="H1867" s="1"/>
  <c r="H1866" s="1"/>
  <c r="H1865" s="1"/>
  <c r="G1868"/>
  <c r="G1867" s="1"/>
  <c r="G1866" s="1"/>
  <c r="G1865" s="1"/>
  <c r="F1868"/>
  <c r="F1867" s="1"/>
  <c r="F1866" s="1"/>
  <c r="F1865" s="1"/>
  <c r="H1863"/>
  <c r="G1863"/>
  <c r="G1862" s="1"/>
  <c r="G1861" s="1"/>
  <c r="F1863"/>
  <c r="F1862" s="1"/>
  <c r="F1861" s="1"/>
  <c r="H1862"/>
  <c r="H1861" s="1"/>
  <c r="H1860"/>
  <c r="G1860"/>
  <c r="F1860"/>
  <c r="F1859" s="1"/>
  <c r="F1858" s="1"/>
  <c r="H1859"/>
  <c r="H1858" s="1"/>
  <c r="G1859"/>
  <c r="G1858" s="1"/>
  <c r="H1857"/>
  <c r="H1856" s="1"/>
  <c r="G1857"/>
  <c r="G1856" s="1"/>
  <c r="F1857"/>
  <c r="F1856" s="1"/>
  <c r="H1855"/>
  <c r="G1855"/>
  <c r="F1855"/>
  <c r="F1854" s="1"/>
  <c r="F1853" s="1"/>
  <c r="H1854"/>
  <c r="G1854"/>
  <c r="H1852"/>
  <c r="G1852"/>
  <c r="F1852"/>
  <c r="F1851" s="1"/>
  <c r="F1850" s="1"/>
  <c r="H1851"/>
  <c r="H1850" s="1"/>
  <c r="G1851"/>
  <c r="G1850" s="1"/>
  <c r="H1849"/>
  <c r="H1848" s="1"/>
  <c r="H1847" s="1"/>
  <c r="G1849"/>
  <c r="G1848" s="1"/>
  <c r="G1847" s="1"/>
  <c r="F1849"/>
  <c r="F1848" s="1"/>
  <c r="F1847" s="1"/>
  <c r="H1844"/>
  <c r="H1843" s="1"/>
  <c r="H1842" s="1"/>
  <c r="G1844"/>
  <c r="G1843" s="1"/>
  <c r="G1842" s="1"/>
  <c r="F1844"/>
  <c r="F1843"/>
  <c r="F1842" s="1"/>
  <c r="H1841"/>
  <c r="H1840" s="1"/>
  <c r="G1841"/>
  <c r="G1840" s="1"/>
  <c r="F1841"/>
  <c r="F1840"/>
  <c r="H1839"/>
  <c r="H1838" s="1"/>
  <c r="G1839"/>
  <c r="G1838" s="1"/>
  <c r="F1839"/>
  <c r="F1838" s="1"/>
  <c r="F1837" s="1"/>
  <c r="H1836"/>
  <c r="H1835" s="1"/>
  <c r="H1834" s="1"/>
  <c r="G1836"/>
  <c r="G1835" s="1"/>
  <c r="G1834" s="1"/>
  <c r="F1836"/>
  <c r="F1835"/>
  <c r="F1834" s="1"/>
  <c r="H1833"/>
  <c r="G1833"/>
  <c r="F1833"/>
  <c r="H1832"/>
  <c r="H1831" s="1"/>
  <c r="H1830" s="1"/>
  <c r="G1832"/>
  <c r="G1831" s="1"/>
  <c r="G1830" s="1"/>
  <c r="F1832"/>
  <c r="F1831" s="1"/>
  <c r="F1830" s="1"/>
  <c r="H1829"/>
  <c r="H1828" s="1"/>
  <c r="H1827" s="1"/>
  <c r="G1829"/>
  <c r="G1828" s="1"/>
  <c r="G1827" s="1"/>
  <c r="F1829"/>
  <c r="F1828" s="1"/>
  <c r="F1827" s="1"/>
  <c r="H1889"/>
  <c r="G1889"/>
  <c r="G1888" s="1"/>
  <c r="G1887" s="1"/>
  <c r="G1886" s="1"/>
  <c r="F1889"/>
  <c r="F1888" s="1"/>
  <c r="F1887" s="1"/>
  <c r="F1886" s="1"/>
  <c r="H1888"/>
  <c r="H1887" s="1"/>
  <c r="H1886" s="1"/>
  <c r="H1884"/>
  <c r="H1883" s="1"/>
  <c r="H1882" s="1"/>
  <c r="H1881" s="1"/>
  <c r="G1884"/>
  <c r="G1883" s="1"/>
  <c r="G1882" s="1"/>
  <c r="G1881" s="1"/>
  <c r="F1884"/>
  <c r="F1883"/>
  <c r="F1882" s="1"/>
  <c r="F1881" s="1"/>
  <c r="H1900"/>
  <c r="H1899" s="1"/>
  <c r="H1898" s="1"/>
  <c r="H1897" s="1"/>
  <c r="G1900"/>
  <c r="G1899" s="1"/>
  <c r="G1898" s="1"/>
  <c r="G1897" s="1"/>
  <c r="F1900"/>
  <c r="F1899" s="1"/>
  <c r="F1898" s="1"/>
  <c r="F1897" s="1"/>
  <c r="H1895"/>
  <c r="G1895"/>
  <c r="G1894" s="1"/>
  <c r="G1893" s="1"/>
  <c r="G1892" s="1"/>
  <c r="F1895"/>
  <c r="F1894" s="1"/>
  <c r="F1893" s="1"/>
  <c r="F1892" s="1"/>
  <c r="H1894"/>
  <c r="H1893" s="1"/>
  <c r="H1892" s="1"/>
  <c r="H1912"/>
  <c r="G1912"/>
  <c r="G1911" s="1"/>
  <c r="G1910" s="1"/>
  <c r="F1912"/>
  <c r="F1911" s="1"/>
  <c r="F1910" s="1"/>
  <c r="H1911"/>
  <c r="H1910" s="1"/>
  <c r="H1909"/>
  <c r="H1908" s="1"/>
  <c r="G1909"/>
  <c r="G1908" s="1"/>
  <c r="F1909"/>
  <c r="F1908" s="1"/>
  <c r="H1907"/>
  <c r="G1907"/>
  <c r="F1907"/>
  <c r="F1906" s="1"/>
  <c r="H1906"/>
  <c r="G1906"/>
  <c r="H1905"/>
  <c r="H1904" s="1"/>
  <c r="G1905"/>
  <c r="F1905"/>
  <c r="F1904" s="1"/>
  <c r="G1904"/>
  <c r="H1923"/>
  <c r="H1922" s="1"/>
  <c r="H1921" s="1"/>
  <c r="H1920" s="1"/>
  <c r="G1923"/>
  <c r="G1922" s="1"/>
  <c r="G1921" s="1"/>
  <c r="G1920" s="1"/>
  <c r="F1923"/>
  <c r="F1922" s="1"/>
  <c r="F1921" s="1"/>
  <c r="F1920" s="1"/>
  <c r="H1918"/>
  <c r="H1917" s="1"/>
  <c r="H1916" s="1"/>
  <c r="H1915" s="1"/>
  <c r="G1918"/>
  <c r="F1918"/>
  <c r="F1917" s="1"/>
  <c r="F1916" s="1"/>
  <c r="F1915" s="1"/>
  <c r="G1917"/>
  <c r="G1916" s="1"/>
  <c r="G1915" s="1"/>
  <c r="H1940"/>
  <c r="H1939" s="1"/>
  <c r="G1940"/>
  <c r="G1939" s="1"/>
  <c r="F1940"/>
  <c r="F1939" s="1"/>
  <c r="H1938"/>
  <c r="H1937" s="1"/>
  <c r="G1938"/>
  <c r="F1938"/>
  <c r="G1937"/>
  <c r="F1937"/>
  <c r="H1936"/>
  <c r="H1935" s="1"/>
  <c r="G1936"/>
  <c r="G1935" s="1"/>
  <c r="F1936"/>
  <c r="F1935"/>
  <c r="H1931"/>
  <c r="G1931"/>
  <c r="G1930" s="1"/>
  <c r="G1929" s="1"/>
  <c r="F1931"/>
  <c r="F1930" s="1"/>
  <c r="F1929" s="1"/>
  <c r="H1930"/>
  <c r="H1929" s="1"/>
  <c r="H1928"/>
  <c r="H1927" s="1"/>
  <c r="H1926" s="1"/>
  <c r="G1928"/>
  <c r="G1927" s="1"/>
  <c r="G1926" s="1"/>
  <c r="F1928"/>
  <c r="F1927" s="1"/>
  <c r="F1926" s="1"/>
  <c r="H1959"/>
  <c r="G1959"/>
  <c r="F1959"/>
  <c r="F1958" s="1"/>
  <c r="H1958"/>
  <c r="G1958"/>
  <c r="H1957"/>
  <c r="H1956" s="1"/>
  <c r="G1957"/>
  <c r="F1957"/>
  <c r="G1956"/>
  <c r="F1956"/>
  <c r="H1955"/>
  <c r="H1954" s="1"/>
  <c r="G1955"/>
  <c r="G1954" s="1"/>
  <c r="G1953" s="1"/>
  <c r="G1952" s="1"/>
  <c r="F1955"/>
  <c r="F1954" s="1"/>
  <c r="H1950"/>
  <c r="G1950"/>
  <c r="F1950"/>
  <c r="H1949"/>
  <c r="G1949"/>
  <c r="G1948" s="1"/>
  <c r="F1949"/>
  <c r="F1948" s="1"/>
  <c r="H1947"/>
  <c r="H1946" s="1"/>
  <c r="G1947"/>
  <c r="G1946" s="1"/>
  <c r="F1947"/>
  <c r="F1946" s="1"/>
  <c r="H1945"/>
  <c r="G1945"/>
  <c r="F1945"/>
  <c r="H1944"/>
  <c r="G1944"/>
  <c r="G1943" s="1"/>
  <c r="G1942" s="1"/>
  <c r="F1944"/>
  <c r="H1974"/>
  <c r="H1973" s="1"/>
  <c r="G1974"/>
  <c r="G1973" s="1"/>
  <c r="F1974"/>
  <c r="F1973" s="1"/>
  <c r="H1972"/>
  <c r="G1972"/>
  <c r="F1972"/>
  <c r="F1971" s="1"/>
  <c r="H1971"/>
  <c r="G1971"/>
  <c r="H1967"/>
  <c r="H1966" s="1"/>
  <c r="G1967"/>
  <c r="G1966" s="1"/>
  <c r="F1967"/>
  <c r="F1966" s="1"/>
  <c r="H1965"/>
  <c r="G1965"/>
  <c r="G1964" s="1"/>
  <c r="F1965"/>
  <c r="F1964" s="1"/>
  <c r="H1964"/>
  <c r="H2012"/>
  <c r="G2012"/>
  <c r="F2012"/>
  <c r="F2011" s="1"/>
  <c r="F2010" s="1"/>
  <c r="F2009" s="1"/>
  <c r="H2011"/>
  <c r="H2010" s="1"/>
  <c r="H2009" s="1"/>
  <c r="G2011"/>
  <c r="G2010" s="1"/>
  <c r="G2009" s="1"/>
  <c r="H2007"/>
  <c r="H2005" s="1"/>
  <c r="H2004" s="1"/>
  <c r="H2003" s="1"/>
  <c r="G2007"/>
  <c r="G2005" s="1"/>
  <c r="G2004" s="1"/>
  <c r="G2003" s="1"/>
  <c r="F2007"/>
  <c r="H2006"/>
  <c r="G2006"/>
  <c r="F2006"/>
  <c r="F2005"/>
  <c r="F2004" s="1"/>
  <c r="F2003" s="1"/>
  <c r="H2001"/>
  <c r="H2000" s="1"/>
  <c r="H1999" s="1"/>
  <c r="G2001"/>
  <c r="G2000" s="1"/>
  <c r="G1999" s="1"/>
  <c r="F2001"/>
  <c r="F2000" s="1"/>
  <c r="F1999" s="1"/>
  <c r="H1998"/>
  <c r="G1998"/>
  <c r="G1997" s="1"/>
  <c r="F1998"/>
  <c r="F1997" s="1"/>
  <c r="H1997"/>
  <c r="H1996"/>
  <c r="H1995" s="1"/>
  <c r="H1994" s="1"/>
  <c r="H1993" s="1"/>
  <c r="G1996"/>
  <c r="G1995" s="1"/>
  <c r="F1996"/>
  <c r="F1995"/>
  <c r="F1994" s="1"/>
  <c r="H1991"/>
  <c r="H1990" s="1"/>
  <c r="G1991"/>
  <c r="G1990" s="1"/>
  <c r="F1991"/>
  <c r="F1990" s="1"/>
  <c r="H1989"/>
  <c r="G1989"/>
  <c r="F1989"/>
  <c r="H1988"/>
  <c r="G1988"/>
  <c r="F1988"/>
  <c r="H1987"/>
  <c r="G1987"/>
  <c r="G1986" s="1"/>
  <c r="F1987"/>
  <c r="H1985"/>
  <c r="H1983" s="1"/>
  <c r="G1985"/>
  <c r="G1983" s="1"/>
  <c r="F1985"/>
  <c r="F1983" s="1"/>
  <c r="H1982"/>
  <c r="G1982"/>
  <c r="F1982"/>
  <c r="H1981"/>
  <c r="H1980" s="1"/>
  <c r="G1981"/>
  <c r="G1980" s="1"/>
  <c r="F1981"/>
  <c r="F1980" s="1"/>
  <c r="H1979"/>
  <c r="H1978" s="1"/>
  <c r="G1979"/>
  <c r="G1978" s="1"/>
  <c r="F1979"/>
  <c r="F1978" s="1"/>
  <c r="I2643" i="2"/>
  <c r="J2643"/>
  <c r="K2643"/>
  <c r="M2643"/>
  <c r="M2644"/>
  <c r="I2499"/>
  <c r="J2499"/>
  <c r="K2499"/>
  <c r="M2384"/>
  <c r="L2384"/>
  <c r="I2382"/>
  <c r="J2382"/>
  <c r="I2383"/>
  <c r="J2383"/>
  <c r="K2383"/>
  <c r="L2383" s="1"/>
  <c r="H2383"/>
  <c r="L1036"/>
  <c r="M584"/>
  <c r="M583"/>
  <c r="K526"/>
  <c r="H1101" i="3" s="1"/>
  <c r="H1100" s="1"/>
  <c r="J526" i="2"/>
  <c r="G1101" i="3" s="1"/>
  <c r="G1100" s="1"/>
  <c r="I526" i="2"/>
  <c r="F1101" i="3" s="1"/>
  <c r="F1100" s="1"/>
  <c r="K522" i="2"/>
  <c r="H1097" i="3" s="1"/>
  <c r="H1096" s="1"/>
  <c r="J522" i="2"/>
  <c r="G1097" i="3" s="1"/>
  <c r="G1096" s="1"/>
  <c r="G1095" s="1"/>
  <c r="I522" i="2"/>
  <c r="F1097" i="3" s="1"/>
  <c r="F1096" s="1"/>
  <c r="K515" i="2"/>
  <c r="H1084" i="3" s="1"/>
  <c r="H1083" s="1"/>
  <c r="J515" i="2"/>
  <c r="I515"/>
  <c r="K509"/>
  <c r="H1078" i="3" s="1"/>
  <c r="H1077" s="1"/>
  <c r="J509" i="2"/>
  <c r="I509"/>
  <c r="F1078" i="3" s="1"/>
  <c r="F1077" s="1"/>
  <c r="I492" i="2"/>
  <c r="K489"/>
  <c r="H1356" i="3" s="1"/>
  <c r="H1354" s="1"/>
  <c r="I489" i="2"/>
  <c r="F1356" i="3" s="1"/>
  <c r="K484" i="2"/>
  <c r="H1351" i="3" s="1"/>
  <c r="H1350" s="1"/>
  <c r="J484" i="2"/>
  <c r="G1351" i="3" s="1"/>
  <c r="G1350" s="1"/>
  <c r="I484" i="2"/>
  <c r="M444"/>
  <c r="M441"/>
  <c r="K431"/>
  <c r="H1367" i="3" s="1"/>
  <c r="J431" i="2"/>
  <c r="G1367" i="3" s="1"/>
  <c r="G1365" s="1"/>
  <c r="I431" i="2"/>
  <c r="F1367" i="3" s="1"/>
  <c r="K423" i="2"/>
  <c r="H1359" i="3" s="1"/>
  <c r="H1358" s="1"/>
  <c r="J423" i="2"/>
  <c r="G1359" i="3" s="1"/>
  <c r="G1358" s="1"/>
  <c r="I423" i="2"/>
  <c r="F1359" i="3" s="1"/>
  <c r="F1358" s="1"/>
  <c r="M333" i="2"/>
  <c r="L333"/>
  <c r="K286"/>
  <c r="M282"/>
  <c r="I1241" i="3" l="1"/>
  <c r="I1236"/>
  <c r="H1925"/>
  <c r="J1632"/>
  <c r="J1598"/>
  <c r="J1597"/>
  <c r="F1597"/>
  <c r="H1784"/>
  <c r="H998"/>
  <c r="F640"/>
  <c r="F846"/>
  <c r="F60"/>
  <c r="G419"/>
  <c r="F414"/>
  <c r="F611"/>
  <c r="F1272"/>
  <c r="F1271" s="1"/>
  <c r="H1234"/>
  <c r="I1234" s="1"/>
  <c r="H1267"/>
  <c r="F1481"/>
  <c r="H611"/>
  <c r="H610" s="1"/>
  <c r="H271"/>
  <c r="H1042"/>
  <c r="H1257"/>
  <c r="G1609"/>
  <c r="G1608" s="1"/>
  <c r="H336"/>
  <c r="F957"/>
  <c r="F1458"/>
  <c r="G1589"/>
  <c r="H1466"/>
  <c r="H359"/>
  <c r="G515"/>
  <c r="G1286"/>
  <c r="H215"/>
  <c r="F470"/>
  <c r="F567"/>
  <c r="F1986"/>
  <c r="F1977" s="1"/>
  <c r="F1976" s="1"/>
  <c r="H1837"/>
  <c r="F131"/>
  <c r="F141"/>
  <c r="G188"/>
  <c r="H212"/>
  <c r="H209" s="1"/>
  <c r="G301"/>
  <c r="F460"/>
  <c r="G889"/>
  <c r="H931"/>
  <c r="G1076"/>
  <c r="G1239"/>
  <c r="F1246"/>
  <c r="G1337"/>
  <c r="F1349"/>
  <c r="G1377"/>
  <c r="H1437"/>
  <c r="F1437"/>
  <c r="G1597"/>
  <c r="F1602"/>
  <c r="G1634"/>
  <c r="G1624" s="1"/>
  <c r="H1986"/>
  <c r="H1943"/>
  <c r="H1942" s="1"/>
  <c r="H1953"/>
  <c r="H1952" s="1"/>
  <c r="G1837"/>
  <c r="G1826" s="1"/>
  <c r="F12"/>
  <c r="G23"/>
  <c r="G22" s="1"/>
  <c r="H60"/>
  <c r="H116"/>
  <c r="H115" s="1"/>
  <c r="H114" s="1"/>
  <c r="F296"/>
  <c r="F295" s="1"/>
  <c r="H858"/>
  <c r="H857" s="1"/>
  <c r="H971"/>
  <c r="H981"/>
  <c r="H980" s="1"/>
  <c r="H979" s="1"/>
  <c r="F1025"/>
  <c r="F1024" s="1"/>
  <c r="G1054"/>
  <c r="H1119"/>
  <c r="F1155"/>
  <c r="G1187"/>
  <c r="F1202"/>
  <c r="F1201" s="1"/>
  <c r="H1381"/>
  <c r="H1450"/>
  <c r="H1476"/>
  <c r="H1533"/>
  <c r="G1552"/>
  <c r="G1690"/>
  <c r="G1689" s="1"/>
  <c r="G60"/>
  <c r="F988"/>
  <c r="F987" s="1"/>
  <c r="G1395"/>
  <c r="H1970"/>
  <c r="H1969" s="1"/>
  <c r="H1853"/>
  <c r="H1846" s="1"/>
  <c r="G707"/>
  <c r="H1025"/>
  <c r="H1024" s="1"/>
  <c r="G1368"/>
  <c r="F1589"/>
  <c r="H1690"/>
  <c r="H1689" s="1"/>
  <c r="M2383" i="2"/>
  <c r="G121" i="3"/>
  <c r="F271"/>
  <c r="H540"/>
  <c r="K2382" i="2"/>
  <c r="H1903" i="3"/>
  <c r="F1846"/>
  <c r="H39"/>
  <c r="H38" s="1"/>
  <c r="H79"/>
  <c r="H78" s="1"/>
  <c r="H74" s="1"/>
  <c r="F121"/>
  <c r="H162"/>
  <c r="H161" s="1"/>
  <c r="H160" s="1"/>
  <c r="G171"/>
  <c r="G168" s="1"/>
  <c r="G160" s="1"/>
  <c r="G250"/>
  <c r="G249" s="1"/>
  <c r="G241" s="1"/>
  <c r="G353"/>
  <c r="G345" s="1"/>
  <c r="G341" s="1"/>
  <c r="F375"/>
  <c r="G470"/>
  <c r="F495"/>
  <c r="G505"/>
  <c r="G545"/>
  <c r="F645"/>
  <c r="F644" s="1"/>
  <c r="H846"/>
  <c r="G971"/>
  <c r="H1057"/>
  <c r="H1395"/>
  <c r="G1542"/>
  <c r="H424"/>
  <c r="H707"/>
  <c r="G1106"/>
  <c r="H1730"/>
  <c r="H168"/>
  <c r="F582"/>
  <c r="H771"/>
  <c r="H988"/>
  <c r="G1643"/>
  <c r="F1746"/>
  <c r="H1934"/>
  <c r="H1933" s="1"/>
  <c r="H319"/>
  <c r="H318" s="1"/>
  <c r="H470"/>
  <c r="G490"/>
  <c r="H599"/>
  <c r="G988"/>
  <c r="G1091"/>
  <c r="H1753"/>
  <c r="G162"/>
  <c r="G161" s="1"/>
  <c r="F171"/>
  <c r="F250"/>
  <c r="F249" s="1"/>
  <c r="F241" s="1"/>
  <c r="H260"/>
  <c r="H259" s="1"/>
  <c r="H307"/>
  <c r="F447"/>
  <c r="H460"/>
  <c r="G480"/>
  <c r="F500"/>
  <c r="F505"/>
  <c r="G520"/>
  <c r="F599"/>
  <c r="H677"/>
  <c r="F971"/>
  <c r="H1012"/>
  <c r="H1011" s="1"/>
  <c r="G1057"/>
  <c r="G1066"/>
  <c r="G1065" s="1"/>
  <c r="G1174"/>
  <c r="G1408"/>
  <c r="G1407" s="1"/>
  <c r="G1394" s="1"/>
  <c r="G1376" s="1"/>
  <c r="F1542"/>
  <c r="H1545"/>
  <c r="H567"/>
  <c r="H562" s="1"/>
  <c r="H640"/>
  <c r="H1054"/>
  <c r="F1498"/>
  <c r="H1745"/>
  <c r="H223"/>
  <c r="H535"/>
  <c r="H1246"/>
  <c r="F1509"/>
  <c r="H1948"/>
  <c r="F23"/>
  <c r="F22" s="1"/>
  <c r="G52"/>
  <c r="F82"/>
  <c r="G141"/>
  <c r="G260"/>
  <c r="G259" s="1"/>
  <c r="G271"/>
  <c r="H301"/>
  <c r="F399"/>
  <c r="H414"/>
  <c r="H455"/>
  <c r="G460"/>
  <c r="G616"/>
  <c r="G611" s="1"/>
  <c r="F697"/>
  <c r="F694" s="1"/>
  <c r="F997"/>
  <c r="G1012"/>
  <c r="G1011" s="1"/>
  <c r="F1066"/>
  <c r="F1065" s="1"/>
  <c r="G1085"/>
  <c r="H1155"/>
  <c r="H1152" s="1"/>
  <c r="G1228"/>
  <c r="G1234"/>
  <c r="G1233" s="1"/>
  <c r="H1365"/>
  <c r="H1357" s="1"/>
  <c r="F1377"/>
  <c r="G1520"/>
  <c r="G1569"/>
  <c r="G1602"/>
  <c r="G1646"/>
  <c r="F1745"/>
  <c r="G187"/>
  <c r="G610"/>
  <c r="G562"/>
  <c r="G12"/>
  <c r="H30"/>
  <c r="G30"/>
  <c r="G89"/>
  <c r="F30"/>
  <c r="F307"/>
  <c r="H131"/>
  <c r="F188"/>
  <c r="G215"/>
  <c r="G283"/>
  <c r="F319"/>
  <c r="F318" s="1"/>
  <c r="F419"/>
  <c r="H437"/>
  <c r="F465"/>
  <c r="H525"/>
  <c r="G677"/>
  <c r="H1337"/>
  <c r="G1708"/>
  <c r="F1777"/>
  <c r="F283"/>
  <c r="G318"/>
  <c r="F353"/>
  <c r="F345" s="1"/>
  <c r="F341" s="1"/>
  <c r="G414"/>
  <c r="G525"/>
  <c r="F670"/>
  <c r="F677"/>
  <c r="F707"/>
  <c r="G981"/>
  <c r="G980" s="1"/>
  <c r="G979" s="1"/>
  <c r="G1110"/>
  <c r="F1152"/>
  <c r="G1221"/>
  <c r="G1220" s="1"/>
  <c r="F1337"/>
  <c r="F1730"/>
  <c r="H1777"/>
  <c r="F89"/>
  <c r="H12"/>
  <c r="G264"/>
  <c r="G432"/>
  <c r="H485"/>
  <c r="H404"/>
  <c r="H650"/>
  <c r="H1245"/>
  <c r="F394"/>
  <c r="F374" s="1"/>
  <c r="F475"/>
  <c r="F490"/>
  <c r="F564"/>
  <c r="F563" s="1"/>
  <c r="G582"/>
  <c r="H694"/>
  <c r="G1025"/>
  <c r="G1024" s="1"/>
  <c r="H1634"/>
  <c r="H264"/>
  <c r="G872"/>
  <c r="H923"/>
  <c r="H919" s="1"/>
  <c r="G1565"/>
  <c r="F1634"/>
  <c r="F1624" s="1"/>
  <c r="G79"/>
  <c r="G78" s="1"/>
  <c r="G74" s="1"/>
  <c r="G295"/>
  <c r="F404"/>
  <c r="G535"/>
  <c r="G938"/>
  <c r="G931" s="1"/>
  <c r="H1066"/>
  <c r="H1065" s="1"/>
  <c r="H1187"/>
  <c r="H1239"/>
  <c r="H1349"/>
  <c r="G1481"/>
  <c r="H1509"/>
  <c r="G1777"/>
  <c r="H1106"/>
  <c r="H1110"/>
  <c r="H141"/>
  <c r="H1316"/>
  <c r="G599"/>
  <c r="F264"/>
  <c r="G1201"/>
  <c r="H1520"/>
  <c r="F116"/>
  <c r="F115" s="1"/>
  <c r="F114" s="1"/>
  <c r="H188"/>
  <c r="H295"/>
  <c r="H394"/>
  <c r="F442"/>
  <c r="G35"/>
  <c r="G34" s="1"/>
  <c r="F52"/>
  <c r="F79"/>
  <c r="F78" s="1"/>
  <c r="F74" s="1"/>
  <c r="H82"/>
  <c r="H442"/>
  <c r="F535"/>
  <c r="G640"/>
  <c r="H889"/>
  <c r="H1127"/>
  <c r="H1174"/>
  <c r="H1394"/>
  <c r="H1498"/>
  <c r="H1609"/>
  <c r="H1608" s="1"/>
  <c r="F1753"/>
  <c r="G455"/>
  <c r="G456"/>
  <c r="G1257"/>
  <c r="F1569"/>
  <c r="F1565" s="1"/>
  <c r="F889"/>
  <c r="G1042"/>
  <c r="G1041" s="1"/>
  <c r="F1085"/>
  <c r="H1178"/>
  <c r="G1271"/>
  <c r="F1643"/>
  <c r="F1671"/>
  <c r="H246"/>
  <c r="G399"/>
  <c r="G447"/>
  <c r="H500"/>
  <c r="G858"/>
  <c r="G857" s="1"/>
  <c r="H872"/>
  <c r="G911"/>
  <c r="G910" s="1"/>
  <c r="F938"/>
  <c r="F931" s="1"/>
  <c r="F1042"/>
  <c r="F1041" s="1"/>
  <c r="F1023" s="1"/>
  <c r="F1076"/>
  <c r="H1095"/>
  <c r="H1091" s="1"/>
  <c r="F1127"/>
  <c r="G1299"/>
  <c r="G1298" s="1"/>
  <c r="H1329"/>
  <c r="F1395"/>
  <c r="F1394" s="1"/>
  <c r="F1376" s="1"/>
  <c r="F1408"/>
  <c r="F1407" s="1"/>
  <c r="F1520"/>
  <c r="H1676"/>
  <c r="H1675" s="1"/>
  <c r="H1671" s="1"/>
  <c r="H1719"/>
  <c r="G1731"/>
  <c r="G1730" s="1"/>
  <c r="F424"/>
  <c r="F480"/>
  <c r="G375"/>
  <c r="F530"/>
  <c r="H584"/>
  <c r="H583" s="1"/>
  <c r="H582" s="1"/>
  <c r="G620"/>
  <c r="G619" s="1"/>
  <c r="F624"/>
  <c r="F623" s="1"/>
  <c r="F610" s="1"/>
  <c r="F650"/>
  <c r="G697"/>
  <c r="G694" s="1"/>
  <c r="F858"/>
  <c r="F857" s="1"/>
  <c r="F923"/>
  <c r="H1076"/>
  <c r="H1075" s="1"/>
  <c r="G1155"/>
  <c r="G1354"/>
  <c r="G1349" s="1"/>
  <c r="H1368"/>
  <c r="F1535"/>
  <c r="G1671"/>
  <c r="H1700"/>
  <c r="H1699" s="1"/>
  <c r="F1763"/>
  <c r="F1287"/>
  <c r="F1286" s="1"/>
  <c r="F162"/>
  <c r="F161" s="1"/>
  <c r="F168"/>
  <c r="H345"/>
  <c r="H341" s="1"/>
  <c r="F209"/>
  <c r="G485"/>
  <c r="H530"/>
  <c r="H670"/>
  <c r="H944"/>
  <c r="F980"/>
  <c r="F979" s="1"/>
  <c r="F1095"/>
  <c r="F1091" s="1"/>
  <c r="G1152"/>
  <c r="G1127" s="1"/>
  <c r="G1126" s="1"/>
  <c r="H1307"/>
  <c r="F1329"/>
  <c r="G1535"/>
  <c r="F1719"/>
  <c r="G685"/>
  <c r="G684" s="1"/>
  <c r="G926"/>
  <c r="G923" s="1"/>
  <c r="H1202"/>
  <c r="H1201" s="1"/>
  <c r="H1221"/>
  <c r="H1220" s="1"/>
  <c r="H1272"/>
  <c r="H1271" s="1"/>
  <c r="G1531"/>
  <c r="G1545"/>
  <c r="F1234"/>
  <c r="F1257"/>
  <c r="F1245" s="1"/>
  <c r="G1362"/>
  <c r="G1357" s="1"/>
  <c r="G1498"/>
  <c r="H1646"/>
  <c r="H1643" s="1"/>
  <c r="G1700"/>
  <c r="G1699" s="1"/>
  <c r="F1228"/>
  <c r="F1221" s="1"/>
  <c r="F1220" s="1"/>
  <c r="G1246"/>
  <c r="H1287"/>
  <c r="H1286" s="1"/>
  <c r="F1365"/>
  <c r="F1357" s="1"/>
  <c r="F1348" s="1"/>
  <c r="F1315" s="1"/>
  <c r="G1459"/>
  <c r="G1458" s="1"/>
  <c r="G1436" s="1"/>
  <c r="F1552"/>
  <c r="F1545" s="1"/>
  <c r="H1569"/>
  <c r="H1565" s="1"/>
  <c r="F1690"/>
  <c r="F1689" s="1"/>
  <c r="F1708"/>
  <c r="G1746"/>
  <c r="G1745" s="1"/>
  <c r="H1826"/>
  <c r="F1826"/>
  <c r="G1846"/>
  <c r="G1853"/>
  <c r="H1880"/>
  <c r="G1880"/>
  <c r="F1880"/>
  <c r="H1902"/>
  <c r="H1891" s="1"/>
  <c r="G1903"/>
  <c r="G1902" s="1"/>
  <c r="G1891" s="1"/>
  <c r="F1903"/>
  <c r="F1902" s="1"/>
  <c r="F1891" s="1"/>
  <c r="G1934"/>
  <c r="G1933" s="1"/>
  <c r="F1934"/>
  <c r="F1933" s="1"/>
  <c r="G1925"/>
  <c r="G1914" s="1"/>
  <c r="F1925"/>
  <c r="F1914" s="1"/>
  <c r="F1943"/>
  <c r="F1942" s="1"/>
  <c r="F1953"/>
  <c r="F1952" s="1"/>
  <c r="G1963"/>
  <c r="G1962" s="1"/>
  <c r="F1963"/>
  <c r="F1962" s="1"/>
  <c r="H1963"/>
  <c r="H1962" s="1"/>
  <c r="H1961" s="1"/>
  <c r="G1970"/>
  <c r="G1969" s="1"/>
  <c r="F1970"/>
  <c r="F1969" s="1"/>
  <c r="F1993"/>
  <c r="G1994"/>
  <c r="G1993" s="1"/>
  <c r="H1977"/>
  <c r="H1976" s="1"/>
  <c r="G1977"/>
  <c r="G1976" s="1"/>
  <c r="M261" i="2"/>
  <c r="L261"/>
  <c r="L60"/>
  <c r="M56"/>
  <c r="L56"/>
  <c r="L53"/>
  <c r="L86"/>
  <c r="M82"/>
  <c r="L82"/>
  <c r="L132"/>
  <c r="L124"/>
  <c r="M117"/>
  <c r="L117"/>
  <c r="L113"/>
  <c r="M109"/>
  <c r="L109"/>
  <c r="M104"/>
  <c r="L104"/>
  <c r="K73"/>
  <c r="H909" i="3" s="1"/>
  <c r="H908" s="1"/>
  <c r="J73" i="2"/>
  <c r="G909" i="3" s="1"/>
  <c r="G908" s="1"/>
  <c r="I73" i="2"/>
  <c r="F909" i="3" s="1"/>
  <c r="F908" s="1"/>
  <c r="K67" i="2"/>
  <c r="H903" i="3" s="1"/>
  <c r="H902" s="1"/>
  <c r="H901" s="1"/>
  <c r="H900" s="1"/>
  <c r="J67" i="2"/>
  <c r="G903" i="3" s="1"/>
  <c r="G902" s="1"/>
  <c r="G901" s="1"/>
  <c r="I67" i="2"/>
  <c r="F903" i="3" s="1"/>
  <c r="F902" s="1"/>
  <c r="H2468" i="2"/>
  <c r="H1233" i="3" l="1"/>
  <c r="I1233" s="1"/>
  <c r="I1239"/>
  <c r="F1233"/>
  <c r="J1925"/>
  <c r="H1914"/>
  <c r="J1565"/>
  <c r="J1498"/>
  <c r="L2382" i="2"/>
  <c r="M2382"/>
  <c r="H1472" i="3"/>
  <c r="G1023"/>
  <c r="H1624"/>
  <c r="F1623"/>
  <c r="F1436"/>
  <c r="G706"/>
  <c r="H1232"/>
  <c r="I1232" s="1"/>
  <c r="G987"/>
  <c r="G1075"/>
  <c r="G1074" s="1"/>
  <c r="H1532"/>
  <c r="H997"/>
  <c r="H987" s="1"/>
  <c r="H1698"/>
  <c r="H871"/>
  <c r="G374"/>
  <c r="H706"/>
  <c r="F901"/>
  <c r="F900" s="1"/>
  <c r="F1698"/>
  <c r="F919"/>
  <c r="F918" s="1"/>
  <c r="F562"/>
  <c r="H1459"/>
  <c r="H1458" s="1"/>
  <c r="H1436" s="1"/>
  <c r="G1245"/>
  <c r="G1232" s="1"/>
  <c r="H187"/>
  <c r="H1377"/>
  <c r="H1041"/>
  <c r="H1023" s="1"/>
  <c r="H245"/>
  <c r="H340"/>
  <c r="F160"/>
  <c r="H918"/>
  <c r="G919"/>
  <c r="G918" s="1"/>
  <c r="F871"/>
  <c r="H374"/>
  <c r="G649"/>
  <c r="F1531"/>
  <c r="F1480" s="1"/>
  <c r="F340"/>
  <c r="G340"/>
  <c r="F649"/>
  <c r="G900"/>
  <c r="G871" s="1"/>
  <c r="G1348"/>
  <c r="G1315" s="1"/>
  <c r="F1126"/>
  <c r="H1126"/>
  <c r="G1623"/>
  <c r="H1376"/>
  <c r="F187"/>
  <c r="F159" s="1"/>
  <c r="G1698"/>
  <c r="H649"/>
  <c r="H1348"/>
  <c r="F706"/>
  <c r="G159"/>
  <c r="H1074"/>
  <c r="F1075"/>
  <c r="F1074" s="1"/>
  <c r="H1315"/>
  <c r="G1480"/>
  <c r="G1961"/>
  <c r="G1878" s="1"/>
  <c r="F1961"/>
  <c r="F1878" s="1"/>
  <c r="H736" i="2"/>
  <c r="H359"/>
  <c r="H352"/>
  <c r="H1463"/>
  <c r="H2453"/>
  <c r="H1284"/>
  <c r="H1260"/>
  <c r="E2010" i="3"/>
  <c r="E2009" s="1"/>
  <c r="E2011"/>
  <c r="E2012"/>
  <c r="L777" i="2"/>
  <c r="K776"/>
  <c r="K775" s="1"/>
  <c r="K774" s="1"/>
  <c r="L774" s="1"/>
  <c r="J776"/>
  <c r="J775" s="1"/>
  <c r="J774" s="1"/>
  <c r="I776"/>
  <c r="I775"/>
  <c r="I774" s="1"/>
  <c r="H776"/>
  <c r="H775" s="1"/>
  <c r="H774" s="1"/>
  <c r="H982"/>
  <c r="H1441"/>
  <c r="L1441" s="1"/>
  <c r="H886"/>
  <c r="E1987" i="3" s="1"/>
  <c r="H973" i="2"/>
  <c r="H2644"/>
  <c r="E912" i="3"/>
  <c r="E809"/>
  <c r="E329"/>
  <c r="E1606"/>
  <c r="E1605" s="1"/>
  <c r="E1604"/>
  <c r="H2878" i="2"/>
  <c r="H2873"/>
  <c r="H2853"/>
  <c r="H2844"/>
  <c r="H2840"/>
  <c r="H2827"/>
  <c r="H2814"/>
  <c r="H2798"/>
  <c r="H2778"/>
  <c r="H2743"/>
  <c r="H2734"/>
  <c r="H2730"/>
  <c r="E1568" i="3"/>
  <c r="E1567" s="1"/>
  <c r="E1566" s="1"/>
  <c r="L2700" i="2"/>
  <c r="K2699"/>
  <c r="J2699"/>
  <c r="J2698" s="1"/>
  <c r="I2699"/>
  <c r="I2698" s="1"/>
  <c r="H2699"/>
  <c r="H2698" s="1"/>
  <c r="H2676"/>
  <c r="H2665"/>
  <c r="H2663"/>
  <c r="H2661"/>
  <c r="H2653"/>
  <c r="H2622"/>
  <c r="H2590"/>
  <c r="H2575"/>
  <c r="H2562"/>
  <c r="H2548"/>
  <c r="H2540"/>
  <c r="H2537"/>
  <c r="H2535"/>
  <c r="H2528"/>
  <c r="H2500"/>
  <c r="H2480"/>
  <c r="H2459"/>
  <c r="H2433"/>
  <c r="E1130" i="3"/>
  <c r="E1129" s="1"/>
  <c r="E1128" s="1"/>
  <c r="H2382" i="2"/>
  <c r="E892" i="3"/>
  <c r="E891" s="1"/>
  <c r="E890" s="1"/>
  <c r="L2361" i="2"/>
  <c r="K2360"/>
  <c r="J2360"/>
  <c r="J2359" s="1"/>
  <c r="I2360"/>
  <c r="I2359" s="1"/>
  <c r="K2359"/>
  <c r="H2360"/>
  <c r="H2359" s="1"/>
  <c r="E1250" i="3"/>
  <c r="L2302" i="2"/>
  <c r="K2301"/>
  <c r="J2301"/>
  <c r="J2300" s="1"/>
  <c r="I2301"/>
  <c r="I2300" s="1"/>
  <c r="H2301"/>
  <c r="H2300" s="1"/>
  <c r="H2287"/>
  <c r="H2260"/>
  <c r="H2254"/>
  <c r="H2243"/>
  <c r="H2229"/>
  <c r="H2223"/>
  <c r="H2206"/>
  <c r="H2179"/>
  <c r="E1989" i="3"/>
  <c r="K2169" i="2"/>
  <c r="J2169"/>
  <c r="I2169"/>
  <c r="H2169"/>
  <c r="E379" i="3"/>
  <c r="E378" s="1"/>
  <c r="E377"/>
  <c r="E376" s="1"/>
  <c r="M1929" i="2"/>
  <c r="L1929"/>
  <c r="M1927"/>
  <c r="L1927"/>
  <c r="K1928"/>
  <c r="J1928"/>
  <c r="I1928"/>
  <c r="M1928" s="1"/>
  <c r="K1926"/>
  <c r="J1926"/>
  <c r="I1926"/>
  <c r="H1928"/>
  <c r="L1928" s="1"/>
  <c r="H1926"/>
  <c r="E618" i="3"/>
  <c r="L1905" i="2"/>
  <c r="K1904"/>
  <c r="J1904"/>
  <c r="J1903" s="1"/>
  <c r="I1904"/>
  <c r="I1903" s="1"/>
  <c r="H1904"/>
  <c r="H1903" s="1"/>
  <c r="H1881"/>
  <c r="H1877"/>
  <c r="H1873"/>
  <c r="H1831"/>
  <c r="H1823"/>
  <c r="H1816"/>
  <c r="H1810"/>
  <c r="H1803"/>
  <c r="M1773"/>
  <c r="L1773"/>
  <c r="K1772"/>
  <c r="K1771" s="1"/>
  <c r="K1770" s="1"/>
  <c r="J1772"/>
  <c r="J1771" s="1"/>
  <c r="J1770" s="1"/>
  <c r="I1772"/>
  <c r="I1771" s="1"/>
  <c r="H1772"/>
  <c r="H1771" s="1"/>
  <c r="H1762"/>
  <c r="E1253" i="3"/>
  <c r="E1252" s="1"/>
  <c r="E1251"/>
  <c r="E1248"/>
  <c r="E1247" s="1"/>
  <c r="L1731" i="2"/>
  <c r="L1729"/>
  <c r="L1727"/>
  <c r="K1730"/>
  <c r="J1730"/>
  <c r="I1730"/>
  <c r="K1728"/>
  <c r="J1728"/>
  <c r="I1728"/>
  <c r="K1726"/>
  <c r="J1726"/>
  <c r="I1726"/>
  <c r="H1730"/>
  <c r="H1728"/>
  <c r="H1726"/>
  <c r="H1705"/>
  <c r="H1701"/>
  <c r="K1578"/>
  <c r="K1577" s="1"/>
  <c r="J1578"/>
  <c r="J1577" s="1"/>
  <c r="I1578"/>
  <c r="I1577" s="1"/>
  <c r="E1551" i="3"/>
  <c r="M1675" i="2"/>
  <c r="L1675"/>
  <c r="K1674"/>
  <c r="K1673" s="1"/>
  <c r="K1672" s="1"/>
  <c r="K1671" s="1"/>
  <c r="K1670" s="1"/>
  <c r="J1674"/>
  <c r="J1673" s="1"/>
  <c r="J1672" s="1"/>
  <c r="J1671" s="1"/>
  <c r="J1670" s="1"/>
  <c r="I1674"/>
  <c r="I1673" s="1"/>
  <c r="I1672" s="1"/>
  <c r="I1671" s="1"/>
  <c r="I1670" s="1"/>
  <c r="H1674"/>
  <c r="H1673" s="1"/>
  <c r="E1979" i="3"/>
  <c r="M1657" i="2"/>
  <c r="L1657"/>
  <c r="K1656"/>
  <c r="J1656"/>
  <c r="I1656"/>
  <c r="H1656"/>
  <c r="H1647"/>
  <c r="H1640"/>
  <c r="H1586"/>
  <c r="K1440"/>
  <c r="K1439" s="1"/>
  <c r="K1438" s="1"/>
  <c r="K1437" s="1"/>
  <c r="K1436" s="1"/>
  <c r="J1440"/>
  <c r="J1439" s="1"/>
  <c r="J1438" s="1"/>
  <c r="J1437" s="1"/>
  <c r="J1436" s="1"/>
  <c r="I1440"/>
  <c r="I1439" s="1"/>
  <c r="I1438" s="1"/>
  <c r="I1437" s="1"/>
  <c r="I1436" s="1"/>
  <c r="H1440"/>
  <c r="H1439" s="1"/>
  <c r="H1454"/>
  <c r="H1448"/>
  <c r="H1399"/>
  <c r="H1393"/>
  <c r="E617" i="3"/>
  <c r="L1109" i="2"/>
  <c r="K1108"/>
  <c r="K1107" s="1"/>
  <c r="J1108"/>
  <c r="J1107" s="1"/>
  <c r="I1108"/>
  <c r="I1107" s="1"/>
  <c r="H1108"/>
  <c r="H1107" s="1"/>
  <c r="H1078"/>
  <c r="E194" i="3"/>
  <c r="E193" s="1"/>
  <c r="E192"/>
  <c r="E191" s="1"/>
  <c r="L1047" i="2"/>
  <c r="L1045"/>
  <c r="K1046"/>
  <c r="J1046"/>
  <c r="I1046"/>
  <c r="K1044"/>
  <c r="J1044"/>
  <c r="I1044"/>
  <c r="H1046"/>
  <c r="H1044"/>
  <c r="H1026"/>
  <c r="H990"/>
  <c r="H989"/>
  <c r="M937"/>
  <c r="L937"/>
  <c r="K936"/>
  <c r="J936"/>
  <c r="J935" s="1"/>
  <c r="J934" s="1"/>
  <c r="J933" s="1"/>
  <c r="I936"/>
  <c r="I935" s="1"/>
  <c r="I934" s="1"/>
  <c r="I933" s="1"/>
  <c r="H936"/>
  <c r="H935" s="1"/>
  <c r="H934" s="1"/>
  <c r="H933" s="1"/>
  <c r="M930"/>
  <c r="L930"/>
  <c r="K929"/>
  <c r="K928" s="1"/>
  <c r="J929"/>
  <c r="J928" s="1"/>
  <c r="J927" s="1"/>
  <c r="J926" s="1"/>
  <c r="J925" s="1"/>
  <c r="I929"/>
  <c r="I928" s="1"/>
  <c r="I927" s="1"/>
  <c r="I926" s="1"/>
  <c r="I925" s="1"/>
  <c r="H929"/>
  <c r="H928" s="1"/>
  <c r="H927" s="1"/>
  <c r="H926" s="1"/>
  <c r="H925" s="1"/>
  <c r="E298" i="3"/>
  <c r="K911" i="2"/>
  <c r="J911"/>
  <c r="I911"/>
  <c r="H911"/>
  <c r="H899"/>
  <c r="H892"/>
  <c r="H891" s="1"/>
  <c r="K891"/>
  <c r="J891"/>
  <c r="I891"/>
  <c r="H858"/>
  <c r="H857"/>
  <c r="E654" i="3"/>
  <c r="E653" s="1"/>
  <c r="E652"/>
  <c r="E651" s="1"/>
  <c r="M842" i="2"/>
  <c r="L842"/>
  <c r="M840"/>
  <c r="L840"/>
  <c r="K841"/>
  <c r="J841"/>
  <c r="I841"/>
  <c r="K839"/>
  <c r="J839"/>
  <c r="I839"/>
  <c r="H841"/>
  <c r="H839"/>
  <c r="E615" i="3"/>
  <c r="E614" s="1"/>
  <c r="L830" i="2"/>
  <c r="L828"/>
  <c r="K829"/>
  <c r="J829"/>
  <c r="I829"/>
  <c r="K827"/>
  <c r="J827"/>
  <c r="I827"/>
  <c r="I826" s="1"/>
  <c r="H829"/>
  <c r="L829" s="1"/>
  <c r="H827"/>
  <c r="M814"/>
  <c r="L814"/>
  <c r="K813"/>
  <c r="K812" s="1"/>
  <c r="K811" s="1"/>
  <c r="J813"/>
  <c r="J812" s="1"/>
  <c r="J811" s="1"/>
  <c r="I813"/>
  <c r="I812" s="1"/>
  <c r="H813"/>
  <c r="H812" s="1"/>
  <c r="M807"/>
  <c r="L807"/>
  <c r="K806"/>
  <c r="K805" s="1"/>
  <c r="J806"/>
  <c r="J805" s="1"/>
  <c r="I806"/>
  <c r="H806"/>
  <c r="H805" s="1"/>
  <c r="M800"/>
  <c r="L800"/>
  <c r="M797"/>
  <c r="L797"/>
  <c r="K799"/>
  <c r="K798" s="1"/>
  <c r="J799"/>
  <c r="J798" s="1"/>
  <c r="I799"/>
  <c r="I798" s="1"/>
  <c r="K796"/>
  <c r="K795" s="1"/>
  <c r="J796"/>
  <c r="J795" s="1"/>
  <c r="J794" s="1"/>
  <c r="J793" s="1"/>
  <c r="J792" s="1"/>
  <c r="J791" s="1"/>
  <c r="I796"/>
  <c r="I795" s="1"/>
  <c r="H799"/>
  <c r="H798" s="1"/>
  <c r="H796"/>
  <c r="H795" s="1"/>
  <c r="E1218" i="3"/>
  <c r="E1209"/>
  <c r="M773" i="2"/>
  <c r="L773"/>
  <c r="K772"/>
  <c r="K771" s="1"/>
  <c r="K770" s="1"/>
  <c r="J772"/>
  <c r="J771" s="1"/>
  <c r="J770" s="1"/>
  <c r="I772"/>
  <c r="I771" s="1"/>
  <c r="I770" s="1"/>
  <c r="H772"/>
  <c r="H771" s="1"/>
  <c r="H770" s="1"/>
  <c r="H747"/>
  <c r="H745"/>
  <c r="H739"/>
  <c r="H729"/>
  <c r="H724"/>
  <c r="E107" i="3"/>
  <c r="E106" s="1"/>
  <c r="E105" s="1"/>
  <c r="M705" i="2"/>
  <c r="L705"/>
  <c r="K704"/>
  <c r="K703" s="1"/>
  <c r="J704"/>
  <c r="J703" s="1"/>
  <c r="I704"/>
  <c r="I703" s="1"/>
  <c r="H704"/>
  <c r="H703" s="1"/>
  <c r="H667"/>
  <c r="M616"/>
  <c r="L616"/>
  <c r="K615"/>
  <c r="K614" s="1"/>
  <c r="K613" s="1"/>
  <c r="J615"/>
  <c r="J614" s="1"/>
  <c r="J613" s="1"/>
  <c r="I615"/>
  <c r="I614" s="1"/>
  <c r="I613" s="1"/>
  <c r="H615"/>
  <c r="H614" s="1"/>
  <c r="E1988" i="3"/>
  <c r="M600" i="2"/>
  <c r="L600"/>
  <c r="K598"/>
  <c r="J598"/>
  <c r="I598"/>
  <c r="H598"/>
  <c r="E37" i="3"/>
  <c r="E36"/>
  <c r="L584" i="2"/>
  <c r="K582"/>
  <c r="J582"/>
  <c r="I582"/>
  <c r="H582"/>
  <c r="E1982" i="3"/>
  <c r="K538" i="2"/>
  <c r="K537" s="1"/>
  <c r="K536" s="1"/>
  <c r="J538"/>
  <c r="J537" s="1"/>
  <c r="J536" s="1"/>
  <c r="I538"/>
  <c r="I537" s="1"/>
  <c r="I536" s="1"/>
  <c r="H538"/>
  <c r="H537" s="1"/>
  <c r="H536" s="1"/>
  <c r="H522"/>
  <c r="H515"/>
  <c r="H509"/>
  <c r="H489"/>
  <c r="H484"/>
  <c r="E1109" i="3"/>
  <c r="E1108" s="1"/>
  <c r="E1107" s="1"/>
  <c r="L438" i="2"/>
  <c r="K437"/>
  <c r="K436" s="1"/>
  <c r="J437"/>
  <c r="J436" s="1"/>
  <c r="I437"/>
  <c r="I436" s="1"/>
  <c r="H437"/>
  <c r="H431"/>
  <c r="H423"/>
  <c r="M414"/>
  <c r="L414"/>
  <c r="K413"/>
  <c r="K412" s="1"/>
  <c r="K411" s="1"/>
  <c r="K410" s="1"/>
  <c r="J413"/>
  <c r="J412" s="1"/>
  <c r="J411" s="1"/>
  <c r="J410" s="1"/>
  <c r="I413"/>
  <c r="I412" s="1"/>
  <c r="H413"/>
  <c r="H412" s="1"/>
  <c r="H411" s="1"/>
  <c r="M402"/>
  <c r="L402"/>
  <c r="K401"/>
  <c r="K400" s="1"/>
  <c r="K399" s="1"/>
  <c r="J401"/>
  <c r="J400" s="1"/>
  <c r="J399" s="1"/>
  <c r="I401"/>
  <c r="I400" s="1"/>
  <c r="I399" s="1"/>
  <c r="H401"/>
  <c r="H400" s="1"/>
  <c r="M298"/>
  <c r="L298"/>
  <c r="K297"/>
  <c r="J297"/>
  <c r="I297"/>
  <c r="H297"/>
  <c r="H292"/>
  <c r="H286"/>
  <c r="M205"/>
  <c r="L205"/>
  <c r="K204"/>
  <c r="K203" s="1"/>
  <c r="K202" s="1"/>
  <c r="J204"/>
  <c r="J203" s="1"/>
  <c r="J202" s="1"/>
  <c r="I204"/>
  <c r="I203" s="1"/>
  <c r="I202" s="1"/>
  <c r="H204"/>
  <c r="H203" s="1"/>
  <c r="E657" i="3"/>
  <c r="E656" s="1"/>
  <c r="E655" s="1"/>
  <c r="L195" i="2"/>
  <c r="K194"/>
  <c r="K193" s="1"/>
  <c r="J194"/>
  <c r="J193" s="1"/>
  <c r="I194"/>
  <c r="I193" s="1"/>
  <c r="H194"/>
  <c r="H193" s="1"/>
  <c r="M152"/>
  <c r="L152"/>
  <c r="K151"/>
  <c r="K150" s="1"/>
  <c r="K149" s="1"/>
  <c r="J151"/>
  <c r="J150" s="1"/>
  <c r="J149" s="1"/>
  <c r="I151"/>
  <c r="I150" s="1"/>
  <c r="I149" s="1"/>
  <c r="H151"/>
  <c r="H150" s="1"/>
  <c r="H149" s="1"/>
  <c r="H141"/>
  <c r="K116"/>
  <c r="J116"/>
  <c r="J115" s="1"/>
  <c r="J114" s="1"/>
  <c r="I116"/>
  <c r="H116"/>
  <c r="H115" s="1"/>
  <c r="H114" s="1"/>
  <c r="J1233" i="3" l="1"/>
  <c r="F1232"/>
  <c r="J1232" s="1"/>
  <c r="J1914"/>
  <c r="H1878"/>
  <c r="H1623"/>
  <c r="J1624"/>
  <c r="H241"/>
  <c r="H159" s="1"/>
  <c r="E297"/>
  <c r="H1531"/>
  <c r="H1480" s="1"/>
  <c r="L775" i="2"/>
  <c r="L2699"/>
  <c r="M774"/>
  <c r="M582"/>
  <c r="L2359"/>
  <c r="M911"/>
  <c r="L911"/>
  <c r="E1985" i="3"/>
  <c r="E1983" s="1"/>
  <c r="L973" i="2"/>
  <c r="L2644"/>
  <c r="H2643"/>
  <c r="L2643" s="1"/>
  <c r="L813"/>
  <c r="K2698"/>
  <c r="L827"/>
  <c r="H1725"/>
  <c r="L776"/>
  <c r="M813"/>
  <c r="M703"/>
  <c r="M297"/>
  <c r="K115"/>
  <c r="L116"/>
  <c r="I115"/>
  <c r="M116"/>
  <c r="L1904"/>
  <c r="L799"/>
  <c r="L936"/>
  <c r="L798"/>
  <c r="J826"/>
  <c r="I838"/>
  <c r="E1630" i="3"/>
  <c r="E1629" s="1"/>
  <c r="E1628" s="1"/>
  <c r="L401" i="2"/>
  <c r="M1926"/>
  <c r="L2360"/>
  <c r="M399"/>
  <c r="M413"/>
  <c r="M798"/>
  <c r="M1772"/>
  <c r="J1925"/>
  <c r="L703"/>
  <c r="M795"/>
  <c r="M929"/>
  <c r="I1725"/>
  <c r="L1772"/>
  <c r="I1925"/>
  <c r="L2698"/>
  <c r="E1249" i="3"/>
  <c r="E1246" s="1"/>
  <c r="L1673" i="2"/>
  <c r="H1672"/>
  <c r="M1771"/>
  <c r="I1770"/>
  <c r="L1771"/>
  <c r="H1770"/>
  <c r="L1770" s="1"/>
  <c r="M1770"/>
  <c r="L770"/>
  <c r="L841"/>
  <c r="M613"/>
  <c r="L805"/>
  <c r="K826"/>
  <c r="L1440"/>
  <c r="M1670"/>
  <c r="L614"/>
  <c r="L795"/>
  <c r="L2301"/>
  <c r="L203"/>
  <c r="M806"/>
  <c r="M839"/>
  <c r="K1903"/>
  <c r="K2300"/>
  <c r="L1656"/>
  <c r="K1925"/>
  <c r="L929"/>
  <c r="L1926"/>
  <c r="L2300"/>
  <c r="E1986" i="3"/>
  <c r="E375"/>
  <c r="E616"/>
  <c r="H1925" i="2"/>
  <c r="K927"/>
  <c r="L928"/>
  <c r="M928"/>
  <c r="L1107"/>
  <c r="L1439"/>
  <c r="H1438"/>
  <c r="I811"/>
  <c r="M811" s="1"/>
  <c r="M812"/>
  <c r="H811"/>
  <c r="L811" s="1"/>
  <c r="L812"/>
  <c r="L615"/>
  <c r="M1674"/>
  <c r="I805"/>
  <c r="M805" s="1"/>
  <c r="M1673"/>
  <c r="M1656"/>
  <c r="M1672"/>
  <c r="J1725"/>
  <c r="L297"/>
  <c r="L437"/>
  <c r="M771"/>
  <c r="M796"/>
  <c r="L806"/>
  <c r="L1674"/>
  <c r="M1671"/>
  <c r="L1728"/>
  <c r="I794"/>
  <c r="I793" s="1"/>
  <c r="I792" s="1"/>
  <c r="I791" s="1"/>
  <c r="M772"/>
  <c r="L839"/>
  <c r="M202"/>
  <c r="L772"/>
  <c r="L400"/>
  <c r="M704"/>
  <c r="L771"/>
  <c r="L796"/>
  <c r="M841"/>
  <c r="L1046"/>
  <c r="L1726"/>
  <c r="L413"/>
  <c r="L704"/>
  <c r="M770"/>
  <c r="L1044"/>
  <c r="K1725"/>
  <c r="M799"/>
  <c r="L1108"/>
  <c r="L1730"/>
  <c r="K935"/>
  <c r="M936"/>
  <c r="E650" i="3"/>
  <c r="K838" i="2"/>
  <c r="J838"/>
  <c r="H838"/>
  <c r="H826"/>
  <c r="H794"/>
  <c r="K794"/>
  <c r="I411"/>
  <c r="I410" s="1"/>
  <c r="M410" s="1"/>
  <c r="M412"/>
  <c r="M614"/>
  <c r="H202"/>
  <c r="L202" s="1"/>
  <c r="H613"/>
  <c r="L613" s="1"/>
  <c r="M401"/>
  <c r="L204"/>
  <c r="H399"/>
  <c r="L399" s="1"/>
  <c r="M400"/>
  <c r="H436"/>
  <c r="L436" s="1"/>
  <c r="M615"/>
  <c r="E35" i="3"/>
  <c r="L411" i="2"/>
  <c r="H410"/>
  <c r="L410" s="1"/>
  <c r="L412"/>
  <c r="M203"/>
  <c r="L149"/>
  <c r="L193"/>
  <c r="M204"/>
  <c r="M150"/>
  <c r="M151"/>
  <c r="L151"/>
  <c r="L150"/>
  <c r="M149"/>
  <c r="K85"/>
  <c r="J85"/>
  <c r="J84" s="1"/>
  <c r="J83" s="1"/>
  <c r="I85"/>
  <c r="I84" s="1"/>
  <c r="I83" s="1"/>
  <c r="H84"/>
  <c r="H83" s="1"/>
  <c r="H85"/>
  <c r="H67"/>
  <c r="H73"/>
  <c r="K2490"/>
  <c r="K2489" s="1"/>
  <c r="K2488" s="1"/>
  <c r="K2487" s="1"/>
  <c r="J2490"/>
  <c r="J2489" s="1"/>
  <c r="J2488" s="1"/>
  <c r="J2487" s="1"/>
  <c r="I2490"/>
  <c r="I2489" s="1"/>
  <c r="I2488" s="1"/>
  <c r="I2487" s="1"/>
  <c r="H2490"/>
  <c r="H2489" s="1"/>
  <c r="H2488" s="1"/>
  <c r="H2487" s="1"/>
  <c r="H1111"/>
  <c r="H1110" s="1"/>
  <c r="H1942"/>
  <c r="H2549"/>
  <c r="I2549"/>
  <c r="J2549"/>
  <c r="K2549"/>
  <c r="L901"/>
  <c r="L480"/>
  <c r="E1087" i="3"/>
  <c r="E1086" s="1"/>
  <c r="H545" i="2"/>
  <c r="E1599" i="3"/>
  <c r="E1598" s="1"/>
  <c r="I1598" s="1"/>
  <c r="H532" i="2"/>
  <c r="L1376"/>
  <c r="E1633" i="3"/>
  <c r="E1632" s="1"/>
  <c r="E1579"/>
  <c r="E1578" s="1"/>
  <c r="E1577" s="1"/>
  <c r="E1501"/>
  <c r="E1500" s="1"/>
  <c r="E1499" s="1"/>
  <c r="E1166"/>
  <c r="E1215"/>
  <c r="E1214" s="1"/>
  <c r="E1213" s="1"/>
  <c r="E335"/>
  <c r="E326"/>
  <c r="E325" s="1"/>
  <c r="E324" s="1"/>
  <c r="E251"/>
  <c r="E252"/>
  <c r="E1775"/>
  <c r="E1774" s="1"/>
  <c r="E1773" s="1"/>
  <c r="E1772"/>
  <c r="E1771"/>
  <c r="E1769"/>
  <c r="E1768" s="1"/>
  <c r="E1767"/>
  <c r="E1766" s="1"/>
  <c r="E1765"/>
  <c r="E1764" s="1"/>
  <c r="E1762"/>
  <c r="E1761" s="1"/>
  <c r="E1760" s="1"/>
  <c r="E1759"/>
  <c r="E1758" s="1"/>
  <c r="E1757"/>
  <c r="E1756" s="1"/>
  <c r="E1755"/>
  <c r="E1754" s="1"/>
  <c r="E1752"/>
  <c r="E1751" s="1"/>
  <c r="E1750"/>
  <c r="E1749" s="1"/>
  <c r="E1748"/>
  <c r="E1747" s="1"/>
  <c r="E1743"/>
  <c r="E1742" s="1"/>
  <c r="E1741" s="1"/>
  <c r="E1740"/>
  <c r="E1739" s="1"/>
  <c r="E1738" s="1"/>
  <c r="E1737"/>
  <c r="E1736" s="1"/>
  <c r="E1735"/>
  <c r="E1734" s="1"/>
  <c r="E1733"/>
  <c r="E1732" s="1"/>
  <c r="E1728"/>
  <c r="E1727" s="1"/>
  <c r="E1726" s="1"/>
  <c r="E1725"/>
  <c r="E1724" s="1"/>
  <c r="E1723" s="1"/>
  <c r="E1722"/>
  <c r="E1721" s="1"/>
  <c r="E1720" s="1"/>
  <c r="E1717"/>
  <c r="E1716" s="1"/>
  <c r="E1715" s="1"/>
  <c r="E1714"/>
  <c r="E1713" s="1"/>
  <c r="E1712" s="1"/>
  <c r="E1711"/>
  <c r="E1710" s="1"/>
  <c r="E1709" s="1"/>
  <c r="E1706"/>
  <c r="E1705" s="1"/>
  <c r="E1704"/>
  <c r="E1703" s="1"/>
  <c r="E1702"/>
  <c r="E1701" s="1"/>
  <c r="E1696"/>
  <c r="E1695" s="1"/>
  <c r="E1694"/>
  <c r="E1693" s="1"/>
  <c r="E1692"/>
  <c r="E1691" s="1"/>
  <c r="E1687"/>
  <c r="E1686" s="1"/>
  <c r="E1685" s="1"/>
  <c r="E1684"/>
  <c r="E1683" s="1"/>
  <c r="E1682" s="1"/>
  <c r="E1681"/>
  <c r="E1680" s="1"/>
  <c r="E1679" s="1"/>
  <c r="E1678"/>
  <c r="E1677"/>
  <c r="E1674"/>
  <c r="E1673" s="1"/>
  <c r="E1672" s="1"/>
  <c r="E1665"/>
  <c r="E1664" s="1"/>
  <c r="E1663" s="1"/>
  <c r="E1662" s="1"/>
  <c r="E1660"/>
  <c r="E1659" s="1"/>
  <c r="E1658" s="1"/>
  <c r="E1657"/>
  <c r="E1656" s="1"/>
  <c r="E1655" s="1"/>
  <c r="E1654"/>
  <c r="E1653" s="1"/>
  <c r="E1652" s="1"/>
  <c r="E1651"/>
  <c r="E1650" s="1"/>
  <c r="E1649" s="1"/>
  <c r="E1648"/>
  <c r="E1647"/>
  <c r="E1645"/>
  <c r="E1644" s="1"/>
  <c r="E1642"/>
  <c r="E1641" s="1"/>
  <c r="E1640"/>
  <c r="E1639" s="1"/>
  <c r="E1638"/>
  <c r="E1637" s="1"/>
  <c r="E1636"/>
  <c r="E1635" s="1"/>
  <c r="E1627"/>
  <c r="E1626" s="1"/>
  <c r="E1625" s="1"/>
  <c r="E1603"/>
  <c r="E1602" s="1"/>
  <c r="E1601"/>
  <c r="E1596"/>
  <c r="E1591"/>
  <c r="E1590" s="1"/>
  <c r="E1593"/>
  <c r="E1592" s="1"/>
  <c r="E1588"/>
  <c r="E1587" s="1"/>
  <c r="E1586" s="1"/>
  <c r="E1585"/>
  <c r="E1584" s="1"/>
  <c r="E1583" s="1"/>
  <c r="E1582"/>
  <c r="E1581" s="1"/>
  <c r="E1580" s="1"/>
  <c r="E1576"/>
  <c r="E1575" s="1"/>
  <c r="E1574" s="1"/>
  <c r="E1573"/>
  <c r="E1572" s="1"/>
  <c r="E1571"/>
  <c r="E1570" s="1"/>
  <c r="J1878" l="1"/>
  <c r="J1623"/>
  <c r="E1631"/>
  <c r="I1631" s="1"/>
  <c r="I1632"/>
  <c r="J1480"/>
  <c r="E1600"/>
  <c r="E1595"/>
  <c r="K84" i="2"/>
  <c r="L85"/>
  <c r="K114"/>
  <c r="L114" s="1"/>
  <c r="L115"/>
  <c r="I114"/>
  <c r="M115"/>
  <c r="M1925"/>
  <c r="L826"/>
  <c r="L1672"/>
  <c r="H1671"/>
  <c r="L1903"/>
  <c r="L1925"/>
  <c r="K793"/>
  <c r="M794"/>
  <c r="L838"/>
  <c r="M838"/>
  <c r="L1438"/>
  <c r="H1437"/>
  <c r="K926"/>
  <c r="L927"/>
  <c r="M927"/>
  <c r="L1725"/>
  <c r="K934"/>
  <c r="L935"/>
  <c r="M935"/>
  <c r="L794"/>
  <c r="H793"/>
  <c r="M411"/>
  <c r="E34" i="3"/>
  <c r="E1569"/>
  <c r="E1746"/>
  <c r="E1731"/>
  <c r="E1730" s="1"/>
  <c r="E1770"/>
  <c r="E1763" s="1"/>
  <c r="E1753"/>
  <c r="E1719"/>
  <c r="E1708"/>
  <c r="E1700"/>
  <c r="E1699" s="1"/>
  <c r="E1690"/>
  <c r="E1689" s="1"/>
  <c r="E1676"/>
  <c r="E1675" s="1"/>
  <c r="E1671" s="1"/>
  <c r="E1646"/>
  <c r="E1643" s="1"/>
  <c r="E1634"/>
  <c r="E1589"/>
  <c r="E1594" l="1"/>
  <c r="M114" i="2"/>
  <c r="K83"/>
  <c r="L83" s="1"/>
  <c r="L84"/>
  <c r="E1597" i="3"/>
  <c r="I1597" s="1"/>
  <c r="H1670" i="2"/>
  <c r="L1670" s="1"/>
  <c r="L1671"/>
  <c r="H1436"/>
  <c r="L1436" s="1"/>
  <c r="L1437"/>
  <c r="K925"/>
  <c r="M926"/>
  <c r="L926"/>
  <c r="K792"/>
  <c r="M793"/>
  <c r="E1624" i="3"/>
  <c r="K933" i="2"/>
  <c r="L934"/>
  <c r="M934"/>
  <c r="L793"/>
  <c r="H792"/>
  <c r="E1745" i="3"/>
  <c r="E1698" s="1"/>
  <c r="E1563"/>
  <c r="E1562" s="1"/>
  <c r="E1561" s="1"/>
  <c r="E1560"/>
  <c r="E1559" s="1"/>
  <c r="E1558" s="1"/>
  <c r="E1557"/>
  <c r="E1556" s="1"/>
  <c r="E1555" s="1"/>
  <c r="E1554"/>
  <c r="E1553"/>
  <c r="E1550"/>
  <c r="E1549"/>
  <c r="E1548" s="1"/>
  <c r="E1547"/>
  <c r="E1546" s="1"/>
  <c r="E1544"/>
  <c r="E1543"/>
  <c r="E1541"/>
  <c r="E1540" s="1"/>
  <c r="E1539"/>
  <c r="E1538" s="1"/>
  <c r="E1537"/>
  <c r="E1536" s="1"/>
  <c r="E1534"/>
  <c r="E1533" s="1"/>
  <c r="E1532" s="1"/>
  <c r="E1529"/>
  <c r="E1528" s="1"/>
  <c r="E1527" s="1"/>
  <c r="E1526"/>
  <c r="E1525" s="1"/>
  <c r="E1524" s="1"/>
  <c r="E1523"/>
  <c r="E1522" s="1"/>
  <c r="E1521" s="1"/>
  <c r="E1518"/>
  <c r="E1517" s="1"/>
  <c r="E1516" s="1"/>
  <c r="E1515"/>
  <c r="E1514" s="1"/>
  <c r="E1513" s="1"/>
  <c r="E1512"/>
  <c r="E1511" s="1"/>
  <c r="E1510" s="1"/>
  <c r="E1507"/>
  <c r="E1506" s="1"/>
  <c r="E1505" s="1"/>
  <c r="E1504"/>
  <c r="E1503" s="1"/>
  <c r="E1502" s="1"/>
  <c r="E1496"/>
  <c r="E1495" s="1"/>
  <c r="E1494" s="1"/>
  <c r="E1493"/>
  <c r="E1492" s="1"/>
  <c r="E1491" s="1"/>
  <c r="E1490"/>
  <c r="E1489" s="1"/>
  <c r="E1488" s="1"/>
  <c r="E1487"/>
  <c r="E1486" s="1"/>
  <c r="E1485" s="1"/>
  <c r="E1484"/>
  <c r="E1483" s="1"/>
  <c r="E1482" s="1"/>
  <c r="E1478"/>
  <c r="E1477" s="1"/>
  <c r="E1476" s="1"/>
  <c r="E1475"/>
  <c r="E1474" s="1"/>
  <c r="E1473" s="1"/>
  <c r="E1470"/>
  <c r="E1469" s="1"/>
  <c r="E1468" s="1"/>
  <c r="E1467"/>
  <c r="E1466" s="1"/>
  <c r="E1465"/>
  <c r="E1464" s="1"/>
  <c r="E1463"/>
  <c r="E1462" s="1"/>
  <c r="E1461"/>
  <c r="E1460" s="1"/>
  <c r="E1456"/>
  <c r="E1455" s="1"/>
  <c r="E1454" s="1"/>
  <c r="E1453"/>
  <c r="E1452" s="1"/>
  <c r="E1451" s="1"/>
  <c r="E1448"/>
  <c r="E1447" s="1"/>
  <c r="E1446" s="1"/>
  <c r="E1445"/>
  <c r="E1444" s="1"/>
  <c r="E1443" s="1"/>
  <c r="E1442"/>
  <c r="E1441" s="1"/>
  <c r="E1440"/>
  <c r="E1439" s="1"/>
  <c r="E1431"/>
  <c r="E1430" s="1"/>
  <c r="E1429" s="1"/>
  <c r="E1434"/>
  <c r="E1428"/>
  <c r="E1427" s="1"/>
  <c r="E1426" s="1"/>
  <c r="E1425"/>
  <c r="E1424" s="1"/>
  <c r="E1423" s="1"/>
  <c r="E1422"/>
  <c r="E1421" s="1"/>
  <c r="E1420" s="1"/>
  <c r="E1419"/>
  <c r="E1418" s="1"/>
  <c r="E1417" s="1"/>
  <c r="E1416"/>
  <c r="E1415" s="1"/>
  <c r="E1414" s="1"/>
  <c r="E1413"/>
  <c r="E1412" s="1"/>
  <c r="E1411" s="1"/>
  <c r="E1409"/>
  <c r="E1410"/>
  <c r="E1406"/>
  <c r="E1405" s="1"/>
  <c r="E1404" s="1"/>
  <c r="E1403"/>
  <c r="E1402" s="1"/>
  <c r="E1401"/>
  <c r="E1399"/>
  <c r="E1398" s="1"/>
  <c r="E1397"/>
  <c r="E1396" s="1"/>
  <c r="E1392"/>
  <c r="E1391" s="1"/>
  <c r="E1390" s="1"/>
  <c r="E1389"/>
  <c r="E1388" s="1"/>
  <c r="E1387" s="1"/>
  <c r="E1386"/>
  <c r="E1385" s="1"/>
  <c r="E1384" s="1"/>
  <c r="E1383"/>
  <c r="E1382" s="1"/>
  <c r="E1381" s="1"/>
  <c r="E1380"/>
  <c r="E1379" s="1"/>
  <c r="E1378" s="1"/>
  <c r="E1374"/>
  <c r="E1373" s="1"/>
  <c r="E1372"/>
  <c r="E1371" s="1"/>
  <c r="E1370"/>
  <c r="E1369" s="1"/>
  <c r="E1367"/>
  <c r="E1366"/>
  <c r="E1364"/>
  <c r="E1363"/>
  <c r="E1361"/>
  <c r="E1360" s="1"/>
  <c r="E1359"/>
  <c r="E1358" s="1"/>
  <c r="E1356"/>
  <c r="E1355"/>
  <c r="E1353"/>
  <c r="E1352" s="1"/>
  <c r="E1351"/>
  <c r="E1350" s="1"/>
  <c r="E1346"/>
  <c r="E1345" s="1"/>
  <c r="E1344" s="1"/>
  <c r="E1343"/>
  <c r="E1342" s="1"/>
  <c r="E1341" s="1"/>
  <c r="E1340"/>
  <c r="E1339" s="1"/>
  <c r="E1338" s="1"/>
  <c r="E1335"/>
  <c r="E1334" s="1"/>
  <c r="E1333" s="1"/>
  <c r="E1332"/>
  <c r="E1331" s="1"/>
  <c r="E1330" s="1"/>
  <c r="E1327"/>
  <c r="E1326" s="1"/>
  <c r="E1325" s="1"/>
  <c r="E1324"/>
  <c r="E1323" s="1"/>
  <c r="E1322" s="1"/>
  <c r="E1321"/>
  <c r="E1320" s="1"/>
  <c r="E1319"/>
  <c r="E1318" s="1"/>
  <c r="E1305"/>
  <c r="E1304" s="1"/>
  <c r="E1303"/>
  <c r="E1302" s="1"/>
  <c r="E1301"/>
  <c r="E1300" s="1"/>
  <c r="E1296"/>
  <c r="E1295" s="1"/>
  <c r="E1294" s="1"/>
  <c r="E1293"/>
  <c r="E1292" s="1"/>
  <c r="E1291"/>
  <c r="E1290" s="1"/>
  <c r="E1289"/>
  <c r="E1288" s="1"/>
  <c r="E1284"/>
  <c r="E1283" s="1"/>
  <c r="E1282" s="1"/>
  <c r="E1281"/>
  <c r="E1280" s="1"/>
  <c r="E1279" s="1"/>
  <c r="E1278"/>
  <c r="E1277" s="1"/>
  <c r="E1276"/>
  <c r="E1275" s="1"/>
  <c r="E1274"/>
  <c r="E1273" s="1"/>
  <c r="E1269"/>
  <c r="E1268" s="1"/>
  <c r="E1267" s="1"/>
  <c r="E1266"/>
  <c r="E1265" s="1"/>
  <c r="E1264" s="1"/>
  <c r="E1261"/>
  <c r="E1260" s="1"/>
  <c r="E1263"/>
  <c r="E1262" s="1"/>
  <c r="E1259"/>
  <c r="E1258" s="1"/>
  <c r="E1256"/>
  <c r="E1255" s="1"/>
  <c r="E1254" s="1"/>
  <c r="E1243"/>
  <c r="E1242" s="1"/>
  <c r="E1241"/>
  <c r="E1240" s="1"/>
  <c r="E1238"/>
  <c r="E1237" s="1"/>
  <c r="E1236"/>
  <c r="E1235" s="1"/>
  <c r="E1623" l="1"/>
  <c r="I1623" s="1"/>
  <c r="I1624"/>
  <c r="E1565"/>
  <c r="I1565" s="1"/>
  <c r="E1400"/>
  <c r="E1433"/>
  <c r="M925" i="2"/>
  <c r="L925"/>
  <c r="K791"/>
  <c r="M791" s="1"/>
  <c r="M792"/>
  <c r="L933"/>
  <c r="M933"/>
  <c r="H791"/>
  <c r="L792"/>
  <c r="E1498" i="3"/>
  <c r="I1498" s="1"/>
  <c r="E1481"/>
  <c r="E1408"/>
  <c r="E1407" s="1"/>
  <c r="E1365"/>
  <c r="E1520"/>
  <c r="E1509"/>
  <c r="E1552"/>
  <c r="E1545" s="1"/>
  <c r="E1542"/>
  <c r="E1535" s="1"/>
  <c r="E1472"/>
  <c r="E1459"/>
  <c r="E1458" s="1"/>
  <c r="E1450"/>
  <c r="E1438"/>
  <c r="E1437" s="1"/>
  <c r="E1368"/>
  <c r="E1362"/>
  <c r="E1317"/>
  <c r="E1316" s="1"/>
  <c r="E1377"/>
  <c r="E1354"/>
  <c r="E1349" s="1"/>
  <c r="E1337"/>
  <c r="E1329"/>
  <c r="E1299"/>
  <c r="E1287"/>
  <c r="E1286" s="1"/>
  <c r="E1272"/>
  <c r="E1271" s="1"/>
  <c r="E1257"/>
  <c r="E1245" s="1"/>
  <c r="E1239"/>
  <c r="E1234"/>
  <c r="E1230"/>
  <c r="E1229"/>
  <c r="E1227"/>
  <c r="E1226" s="1"/>
  <c r="E1225"/>
  <c r="E1223"/>
  <c r="E1222" s="1"/>
  <c r="E1217"/>
  <c r="E1212"/>
  <c r="E1211" s="1"/>
  <c r="E1210" s="1"/>
  <c r="E1208"/>
  <c r="E1207" s="1"/>
  <c r="E1206"/>
  <c r="E1205" s="1"/>
  <c r="E1204"/>
  <c r="E1203" s="1"/>
  <c r="E1199"/>
  <c r="E1198" s="1"/>
  <c r="E1197" s="1"/>
  <c r="E1196"/>
  <c r="E1195" s="1"/>
  <c r="E1193"/>
  <c r="E1192" s="1"/>
  <c r="E1191" s="1"/>
  <c r="E1190"/>
  <c r="E1185"/>
  <c r="E1182"/>
  <c r="E1181" s="1"/>
  <c r="E1180"/>
  <c r="E1179" s="1"/>
  <c r="E1177"/>
  <c r="E1176" s="1"/>
  <c r="E1175" s="1"/>
  <c r="E1172"/>
  <c r="E1171" s="1"/>
  <c r="E1169"/>
  <c r="E1168" s="1"/>
  <c r="E1165"/>
  <c r="E1164" s="1"/>
  <c r="E1163"/>
  <c r="E1162" s="1"/>
  <c r="E1160"/>
  <c r="E1159" s="1"/>
  <c r="E1158"/>
  <c r="E1157"/>
  <c r="E1156"/>
  <c r="E1154"/>
  <c r="E1153" s="1"/>
  <c r="E1151"/>
  <c r="E1150" s="1"/>
  <c r="E1148"/>
  <c r="E1147" s="1"/>
  <c r="E1146" s="1"/>
  <c r="E1145"/>
  <c r="E1144" s="1"/>
  <c r="E1142"/>
  <c r="E1141" s="1"/>
  <c r="E1140" s="1"/>
  <c r="E1139"/>
  <c r="E1138" s="1"/>
  <c r="E1136"/>
  <c r="E1135" s="1"/>
  <c r="E1134" s="1"/>
  <c r="E1133"/>
  <c r="E1132" s="1"/>
  <c r="E1124"/>
  <c r="E1123" s="1"/>
  <c r="E1122" s="1"/>
  <c r="E1121"/>
  <c r="E1120" s="1"/>
  <c r="E1119" s="1"/>
  <c r="E1118"/>
  <c r="E1117" s="1"/>
  <c r="E1116" s="1"/>
  <c r="E1115"/>
  <c r="E1114" s="1"/>
  <c r="E1112"/>
  <c r="E1111" s="1"/>
  <c r="E1104"/>
  <c r="E1103" s="1"/>
  <c r="E1101"/>
  <c r="E1100" s="1"/>
  <c r="E1099"/>
  <c r="E1098" s="1"/>
  <c r="E1097"/>
  <c r="E1096" s="1"/>
  <c r="E1094"/>
  <c r="E1093" s="1"/>
  <c r="E1089"/>
  <c r="E1088" s="1"/>
  <c r="E1085" s="1"/>
  <c r="E1084"/>
  <c r="E1083" s="1"/>
  <c r="E1082"/>
  <c r="E1081" s="1"/>
  <c r="E1080"/>
  <c r="E1079" s="1"/>
  <c r="E1078"/>
  <c r="E1077" s="1"/>
  <c r="E1072"/>
  <c r="E1070"/>
  <c r="E1068"/>
  <c r="E1067" s="1"/>
  <c r="E1063"/>
  <c r="E1062" s="1"/>
  <c r="E1061"/>
  <c r="E1059"/>
  <c r="E1058"/>
  <c r="E1056"/>
  <c r="E1055" s="1"/>
  <c r="E1053"/>
  <c r="E1052" s="1"/>
  <c r="E1048"/>
  <c r="E1047" s="1"/>
  <c r="E1050"/>
  <c r="E1049" s="1"/>
  <c r="E1046"/>
  <c r="E1045" s="1"/>
  <c r="E1044"/>
  <c r="E1043" s="1"/>
  <c r="E1039"/>
  <c r="E1036"/>
  <c r="E1035" s="1"/>
  <c r="E1033"/>
  <c r="E1031"/>
  <c r="E1030" s="1"/>
  <c r="E1029"/>
  <c r="E1027"/>
  <c r="E1021"/>
  <c r="E1020" s="1"/>
  <c r="E1019" s="1"/>
  <c r="E1018" s="1"/>
  <c r="E1016"/>
  <c r="E1015" s="1"/>
  <c r="E1014"/>
  <c r="E1013" s="1"/>
  <c r="E1009"/>
  <c r="E1008" s="1"/>
  <c r="E1007" s="1"/>
  <c r="E1006"/>
  <c r="E1005" s="1"/>
  <c r="E1003"/>
  <c r="E1000"/>
  <c r="E991"/>
  <c r="E990" s="1"/>
  <c r="E989" s="1"/>
  <c r="E995"/>
  <c r="E994"/>
  <c r="E985"/>
  <c r="E984" s="1"/>
  <c r="E983"/>
  <c r="E982"/>
  <c r="E977"/>
  <c r="E976" s="1"/>
  <c r="E975" s="1"/>
  <c r="E974"/>
  <c r="E973" s="1"/>
  <c r="E972" s="1"/>
  <c r="E969"/>
  <c r="E968" s="1"/>
  <c r="E967" s="1"/>
  <c r="E966" s="1"/>
  <c r="E964"/>
  <c r="E963" s="1"/>
  <c r="E962"/>
  <c r="E961"/>
  <c r="E959"/>
  <c r="E958" s="1"/>
  <c r="E956"/>
  <c r="E955" s="1"/>
  <c r="E954" s="1"/>
  <c r="E952"/>
  <c r="E953"/>
  <c r="E950"/>
  <c r="E949" s="1"/>
  <c r="E948"/>
  <c r="E947" s="1"/>
  <c r="E946"/>
  <c r="E945" s="1"/>
  <c r="E943"/>
  <c r="E942" s="1"/>
  <c r="E941" s="1"/>
  <c r="E940"/>
  <c r="E939"/>
  <c r="E937"/>
  <c r="E936" s="1"/>
  <c r="E935"/>
  <c r="E934" s="1"/>
  <c r="E933"/>
  <c r="E932" s="1"/>
  <c r="E930"/>
  <c r="E929" s="1"/>
  <c r="E928"/>
  <c r="E927"/>
  <c r="E925"/>
  <c r="E924" s="1"/>
  <c r="E922"/>
  <c r="E921" s="1"/>
  <c r="E920" s="1"/>
  <c r="E913"/>
  <c r="E909"/>
  <c r="E908" s="1"/>
  <c r="E905"/>
  <c r="E904" s="1"/>
  <c r="E903"/>
  <c r="E902" s="1"/>
  <c r="E907"/>
  <c r="E906" s="1"/>
  <c r="E916"/>
  <c r="E915" s="1"/>
  <c r="E914" s="1"/>
  <c r="E898"/>
  <c r="E897" s="1"/>
  <c r="E896" s="1"/>
  <c r="E895"/>
  <c r="E894" s="1"/>
  <c r="E893" s="1"/>
  <c r="E887"/>
  <c r="E886" s="1"/>
  <c r="E885" s="1"/>
  <c r="E881"/>
  <c r="E880" s="1"/>
  <c r="E879" s="1"/>
  <c r="E878"/>
  <c r="E877" s="1"/>
  <c r="E876" s="1"/>
  <c r="E875"/>
  <c r="E874" s="1"/>
  <c r="E873" s="1"/>
  <c r="E869"/>
  <c r="E866"/>
  <c r="E864"/>
  <c r="E862"/>
  <c r="E860"/>
  <c r="E855"/>
  <c r="E852"/>
  <c r="E849"/>
  <c r="E844"/>
  <c r="E843" s="1"/>
  <c r="E842" s="1"/>
  <c r="E840"/>
  <c r="E839" s="1"/>
  <c r="E838" s="1"/>
  <c r="E837"/>
  <c r="E836" s="1"/>
  <c r="E835" s="1"/>
  <c r="E834"/>
  <c r="E833" s="1"/>
  <c r="E832" s="1"/>
  <c r="E831"/>
  <c r="E830" s="1"/>
  <c r="E829" s="1"/>
  <c r="E828"/>
  <c r="E827" s="1"/>
  <c r="E826" s="1"/>
  <c r="E825"/>
  <c r="E824" s="1"/>
  <c r="E823" s="1"/>
  <c r="E822"/>
  <c r="E821" s="1"/>
  <c r="E820" s="1"/>
  <c r="E819"/>
  <c r="E818" s="1"/>
  <c r="E817" s="1"/>
  <c r="E816"/>
  <c r="E815" s="1"/>
  <c r="E814" s="1"/>
  <c r="E813"/>
  <c r="E812" s="1"/>
  <c r="E811" s="1"/>
  <c r="E808"/>
  <c r="E807" s="1"/>
  <c r="E806"/>
  <c r="E803"/>
  <c r="E802" s="1"/>
  <c r="E801" s="1"/>
  <c r="E800"/>
  <c r="E799" s="1"/>
  <c r="E798" s="1"/>
  <c r="E797"/>
  <c r="E796" s="1"/>
  <c r="E795" s="1"/>
  <c r="E794"/>
  <c r="E793" s="1"/>
  <c r="E792" s="1"/>
  <c r="E791"/>
  <c r="E790" s="1"/>
  <c r="E789" s="1"/>
  <c r="E788"/>
  <c r="E787" s="1"/>
  <c r="E786" s="1"/>
  <c r="E785"/>
  <c r="E784" s="1"/>
  <c r="E783" s="1"/>
  <c r="E782"/>
  <c r="E781" s="1"/>
  <c r="E780" s="1"/>
  <c r="E778"/>
  <c r="E777" s="1"/>
  <c r="E776" s="1"/>
  <c r="E775"/>
  <c r="E774" s="1"/>
  <c r="E773"/>
  <c r="E772" s="1"/>
  <c r="E770"/>
  <c r="E769" s="1"/>
  <c r="E768" s="1"/>
  <c r="E767"/>
  <c r="E766" s="1"/>
  <c r="E765" s="1"/>
  <c r="E764"/>
  <c r="E763" s="1"/>
  <c r="E762" s="1"/>
  <c r="E761"/>
  <c r="E760" s="1"/>
  <c r="E759" s="1"/>
  <c r="E758"/>
  <c r="E757" s="1"/>
  <c r="E756" s="1"/>
  <c r="E755"/>
  <c r="E754" s="1"/>
  <c r="E753" s="1"/>
  <c r="E752"/>
  <c r="E751" s="1"/>
  <c r="E750" s="1"/>
  <c r="E749"/>
  <c r="E748" s="1"/>
  <c r="E747" s="1"/>
  <c r="E746"/>
  <c r="E745" s="1"/>
  <c r="E744" s="1"/>
  <c r="E743"/>
  <c r="E742" s="1"/>
  <c r="E741" s="1"/>
  <c r="E740"/>
  <c r="E739" s="1"/>
  <c r="E738" s="1"/>
  <c r="E737"/>
  <c r="E736" s="1"/>
  <c r="E735" s="1"/>
  <c r="E734"/>
  <c r="E733" s="1"/>
  <c r="E732" s="1"/>
  <c r="E731"/>
  <c r="E730" s="1"/>
  <c r="E729" s="1"/>
  <c r="E728"/>
  <c r="E727" s="1"/>
  <c r="E726" s="1"/>
  <c r="E725"/>
  <c r="E724" s="1"/>
  <c r="E723" s="1"/>
  <c r="E722"/>
  <c r="E721" s="1"/>
  <c r="E720" s="1"/>
  <c r="E719"/>
  <c r="E718" s="1"/>
  <c r="E717" s="1"/>
  <c r="E716"/>
  <c r="E715" s="1"/>
  <c r="E714" s="1"/>
  <c r="E713"/>
  <c r="E712" s="1"/>
  <c r="E711" s="1"/>
  <c r="E710"/>
  <c r="E709" s="1"/>
  <c r="E708" s="1"/>
  <c r="E999" l="1"/>
  <c r="E1432"/>
  <c r="E1395"/>
  <c r="E889"/>
  <c r="L791" i="2"/>
  <c r="E1110" i="3"/>
  <c r="E1202"/>
  <c r="E1394"/>
  <c r="E1376" s="1"/>
  <c r="E1357"/>
  <c r="E1348" s="1"/>
  <c r="E1178"/>
  <c r="E1057"/>
  <c r="E1531"/>
  <c r="E1480" s="1"/>
  <c r="I1480" s="1"/>
  <c r="E1436"/>
  <c r="E1076"/>
  <c r="E1075" s="1"/>
  <c r="E1069"/>
  <c r="E1184"/>
  <c r="E1183" s="1"/>
  <c r="E1028"/>
  <c r="E1155"/>
  <c r="E1152" s="1"/>
  <c r="E1102"/>
  <c r="E951"/>
  <c r="E944" s="1"/>
  <c r="E993"/>
  <c r="E992" s="1"/>
  <c r="E988" s="1"/>
  <c r="E1298"/>
  <c r="E911"/>
  <c r="E910" s="1"/>
  <c r="E960"/>
  <c r="E957" s="1"/>
  <c r="E1233"/>
  <c r="E1228"/>
  <c r="E1224"/>
  <c r="E1216"/>
  <c r="E1194"/>
  <c r="E1189"/>
  <c r="E1167"/>
  <c r="E1161"/>
  <c r="E1170"/>
  <c r="E1149"/>
  <c r="E1143"/>
  <c r="E1137"/>
  <c r="E1131"/>
  <c r="E1113"/>
  <c r="E1106" s="1"/>
  <c r="E1095"/>
  <c r="E1092"/>
  <c r="E1071"/>
  <c r="E1060"/>
  <c r="E1038"/>
  <c r="E1032"/>
  <c r="E1026"/>
  <c r="E1051"/>
  <c r="E1042"/>
  <c r="E1034"/>
  <c r="E1012"/>
  <c r="E1004"/>
  <c r="E1002"/>
  <c r="E981"/>
  <c r="E980" s="1"/>
  <c r="E979" s="1"/>
  <c r="E971"/>
  <c r="E926"/>
  <c r="E923" s="1"/>
  <c r="E938"/>
  <c r="E931" s="1"/>
  <c r="E901"/>
  <c r="E805"/>
  <c r="E804" s="1"/>
  <c r="E771"/>
  <c r="E998" l="1"/>
  <c r="E707"/>
  <c r="E1127"/>
  <c r="E1201"/>
  <c r="E1066"/>
  <c r="E1011"/>
  <c r="E900"/>
  <c r="E1054"/>
  <c r="E1041" s="1"/>
  <c r="E1315"/>
  <c r="E1232"/>
  <c r="E1221"/>
  <c r="E1188"/>
  <c r="E1174"/>
  <c r="E1091"/>
  <c r="E1037"/>
  <c r="E1025"/>
  <c r="E1001"/>
  <c r="E919"/>
  <c r="E918" s="1"/>
  <c r="E854"/>
  <c r="E853" s="1"/>
  <c r="E851"/>
  <c r="E850" s="1"/>
  <c r="E848"/>
  <c r="E847" s="1"/>
  <c r="E868"/>
  <c r="E867" s="1"/>
  <c r="E865"/>
  <c r="E863"/>
  <c r="E861"/>
  <c r="E859"/>
  <c r="E686"/>
  <c r="E704"/>
  <c r="E703" s="1"/>
  <c r="E702" s="1"/>
  <c r="E701"/>
  <c r="E700" s="1"/>
  <c r="E699"/>
  <c r="E698"/>
  <c r="E696"/>
  <c r="E695" s="1"/>
  <c r="E693"/>
  <c r="E692" s="1"/>
  <c r="E691" s="1"/>
  <c r="E690"/>
  <c r="E689" s="1"/>
  <c r="E688" s="1"/>
  <c r="E687"/>
  <c r="E683"/>
  <c r="E682" s="1"/>
  <c r="E681"/>
  <c r="E680" s="1"/>
  <c r="E679"/>
  <c r="E678" s="1"/>
  <c r="E676"/>
  <c r="E675" s="1"/>
  <c r="E674"/>
  <c r="E673" s="1"/>
  <c r="E672"/>
  <c r="E671" s="1"/>
  <c r="E669"/>
  <c r="E668" s="1"/>
  <c r="E667" s="1"/>
  <c r="E666"/>
  <c r="E665" s="1"/>
  <c r="E664" s="1"/>
  <c r="E663"/>
  <c r="E662" s="1"/>
  <c r="E661" s="1"/>
  <c r="E660"/>
  <c r="E659" s="1"/>
  <c r="E658" s="1"/>
  <c r="E1065" l="1"/>
  <c r="E697"/>
  <c r="E694" s="1"/>
  <c r="E1220"/>
  <c r="E1187"/>
  <c r="E1074"/>
  <c r="E1024"/>
  <c r="E997"/>
  <c r="E846"/>
  <c r="E858"/>
  <c r="E857" s="1"/>
  <c r="E685"/>
  <c r="E684" s="1"/>
  <c r="E677"/>
  <c r="E670"/>
  <c r="E396"/>
  <c r="E395" s="1"/>
  <c r="E647"/>
  <c r="E646"/>
  <c r="E643"/>
  <c r="E642" s="1"/>
  <c r="E638"/>
  <c r="E635"/>
  <c r="E634" s="1"/>
  <c r="E632"/>
  <c r="E629"/>
  <c r="E628" s="1"/>
  <c r="E626"/>
  <c r="E625"/>
  <c r="E622"/>
  <c r="E621"/>
  <c r="E613"/>
  <c r="E612" s="1"/>
  <c r="E611" s="1"/>
  <c r="E608"/>
  <c r="E607" s="1"/>
  <c r="E605"/>
  <c r="E604" s="1"/>
  <c r="E602"/>
  <c r="E601" s="1"/>
  <c r="E597"/>
  <c r="E596" s="1"/>
  <c r="E594"/>
  <c r="E592"/>
  <c r="E591" s="1"/>
  <c r="E589"/>
  <c r="E588" s="1"/>
  <c r="E586"/>
  <c r="E585"/>
  <c r="E580"/>
  <c r="E579" s="1"/>
  <c r="E575"/>
  <c r="E574" s="1"/>
  <c r="E572"/>
  <c r="E571"/>
  <c r="E569"/>
  <c r="E566"/>
  <c r="E565"/>
  <c r="E560"/>
  <c r="E559" s="1"/>
  <c r="E557"/>
  <c r="E554"/>
  <c r="E553" s="1"/>
  <c r="E552"/>
  <c r="E549"/>
  <c r="E548" s="1"/>
  <c r="E547"/>
  <c r="E546" s="1"/>
  <c r="E544"/>
  <c r="E543" s="1"/>
  <c r="E542"/>
  <c r="E539"/>
  <c r="E538" s="1"/>
  <c r="E537"/>
  <c r="E536" s="1"/>
  <c r="E534"/>
  <c r="E532"/>
  <c r="E531" s="1"/>
  <c r="E529"/>
  <c r="E528" s="1"/>
  <c r="E527"/>
  <c r="E526" s="1"/>
  <c r="E524"/>
  <c r="E522"/>
  <c r="E519"/>
  <c r="E518" s="1"/>
  <c r="E517"/>
  <c r="E514"/>
  <c r="E513" s="1"/>
  <c r="E512"/>
  <c r="E511" s="1"/>
  <c r="E509"/>
  <c r="E508" s="1"/>
  <c r="E507"/>
  <c r="E506" s="1"/>
  <c r="E504"/>
  <c r="E503" s="1"/>
  <c r="E502"/>
  <c r="E501" s="1"/>
  <c r="E499"/>
  <c r="E497"/>
  <c r="E496" s="1"/>
  <c r="E494"/>
  <c r="E492"/>
  <c r="E491" s="1"/>
  <c r="E489"/>
  <c r="E488" s="1"/>
  <c r="E487"/>
  <c r="E486" s="1"/>
  <c r="E484"/>
  <c r="E482"/>
  <c r="E479"/>
  <c r="E478" s="1"/>
  <c r="E477"/>
  <c r="E474"/>
  <c r="E473" s="1"/>
  <c r="E472"/>
  <c r="E471" s="1"/>
  <c r="E469"/>
  <c r="E468" s="1"/>
  <c r="E467"/>
  <c r="E464"/>
  <c r="E463" s="1"/>
  <c r="E462"/>
  <c r="E459"/>
  <c r="E458" s="1"/>
  <c r="E457"/>
  <c r="E456" s="1"/>
  <c r="E454"/>
  <c r="E453" s="1"/>
  <c r="E451"/>
  <c r="E450" s="1"/>
  <c r="E449"/>
  <c r="E448" s="1"/>
  <c r="E446"/>
  <c r="E445" s="1"/>
  <c r="E444"/>
  <c r="E443" s="1"/>
  <c r="E441"/>
  <c r="E439"/>
  <c r="E438" s="1"/>
  <c r="E436"/>
  <c r="E435" s="1"/>
  <c r="E434"/>
  <c r="E433" s="1"/>
  <c r="E431"/>
  <c r="E430" s="1"/>
  <c r="E428"/>
  <c r="E427" s="1"/>
  <c r="E426"/>
  <c r="E425" s="1"/>
  <c r="E423"/>
  <c r="E422" s="1"/>
  <c r="E421"/>
  <c r="E420" s="1"/>
  <c r="E418"/>
  <c r="E417" s="1"/>
  <c r="E416"/>
  <c r="E415" s="1"/>
  <c r="E413"/>
  <c r="E412" s="1"/>
  <c r="E411"/>
  <c r="E410" s="1"/>
  <c r="E408"/>
  <c r="E407" s="1"/>
  <c r="E406"/>
  <c r="E405" s="1"/>
  <c r="E403"/>
  <c r="E402" s="1"/>
  <c r="E401"/>
  <c r="E400" s="1"/>
  <c r="E398"/>
  <c r="E393"/>
  <c r="E391"/>
  <c r="E390" s="1"/>
  <c r="E388"/>
  <c r="E387" s="1"/>
  <c r="E385"/>
  <c r="E384" s="1"/>
  <c r="E382"/>
  <c r="E372"/>
  <c r="E371" s="1"/>
  <c r="E369"/>
  <c r="E366"/>
  <c r="E365" s="1"/>
  <c r="E363"/>
  <c r="E361"/>
  <c r="E360" s="1"/>
  <c r="E358"/>
  <c r="E355"/>
  <c r="E354"/>
  <c r="E352"/>
  <c r="E351"/>
  <c r="E349"/>
  <c r="E347"/>
  <c r="E346" s="1"/>
  <c r="E344"/>
  <c r="E334"/>
  <c r="E338"/>
  <c r="E332"/>
  <c r="E331" s="1"/>
  <c r="E328"/>
  <c r="E323"/>
  <c r="E322" s="1"/>
  <c r="E321"/>
  <c r="E316"/>
  <c r="E315" s="1"/>
  <c r="E314" s="1"/>
  <c r="E313"/>
  <c r="E310"/>
  <c r="E305"/>
  <c r="E303"/>
  <c r="E300"/>
  <c r="E293"/>
  <c r="E292" s="1"/>
  <c r="E290"/>
  <c r="E289" s="1"/>
  <c r="E288"/>
  <c r="E287"/>
  <c r="E285"/>
  <c r="E284" s="1"/>
  <c r="E282"/>
  <c r="E281" s="1"/>
  <c r="E280" s="1"/>
  <c r="E279"/>
  <c r="E278" s="1"/>
  <c r="E277"/>
  <c r="E276" s="1"/>
  <c r="E275"/>
  <c r="E274" s="1"/>
  <c r="E273"/>
  <c r="E270"/>
  <c r="E267"/>
  <c r="E266" s="1"/>
  <c r="E262"/>
  <c r="E261"/>
  <c r="E258"/>
  <c r="E255"/>
  <c r="E248"/>
  <c r="E247"/>
  <c r="E244"/>
  <c r="E239"/>
  <c r="E238" s="1"/>
  <c r="E237" s="1"/>
  <c r="E236"/>
  <c r="E235" s="1"/>
  <c r="E234" s="1"/>
  <c r="E233"/>
  <c r="E230"/>
  <c r="E227"/>
  <c r="E225"/>
  <c r="E222"/>
  <c r="E221" s="1"/>
  <c r="E219"/>
  <c r="E217"/>
  <c r="E216" s="1"/>
  <c r="E214"/>
  <c r="E213"/>
  <c r="E211"/>
  <c r="E208"/>
  <c r="E205"/>
  <c r="E204" s="1"/>
  <c r="E202"/>
  <c r="E201" s="1"/>
  <c r="E200"/>
  <c r="E199" s="1"/>
  <c r="E197"/>
  <c r="E196" s="1"/>
  <c r="E190"/>
  <c r="E185"/>
  <c r="E184" s="1"/>
  <c r="E182"/>
  <c r="E179"/>
  <c r="E178" s="1"/>
  <c r="E176"/>
  <c r="E173"/>
  <c r="E172"/>
  <c r="E170"/>
  <c r="E167"/>
  <c r="E166" s="1"/>
  <c r="E165" s="1"/>
  <c r="E164"/>
  <c r="E163"/>
  <c r="E149"/>
  <c r="E148" s="1"/>
  <c r="E147"/>
  <c r="E146" s="1"/>
  <c r="E157"/>
  <c r="E156" s="1"/>
  <c r="E155" s="1"/>
  <c r="E154"/>
  <c r="E153" s="1"/>
  <c r="E152" s="1"/>
  <c r="E151"/>
  <c r="E150" s="1"/>
  <c r="E145"/>
  <c r="E144" s="1"/>
  <c r="E143"/>
  <c r="E142" s="1"/>
  <c r="E140"/>
  <c r="E139"/>
  <c r="E137"/>
  <c r="E136" s="1"/>
  <c r="E135"/>
  <c r="E134" s="1"/>
  <c r="E133"/>
  <c r="E132" s="1"/>
  <c r="E128"/>
  <c r="E127" s="1"/>
  <c r="E125"/>
  <c r="E124" s="1"/>
  <c r="E123"/>
  <c r="E122" s="1"/>
  <c r="E118"/>
  <c r="E117"/>
  <c r="E112"/>
  <c r="E111" s="1"/>
  <c r="E110"/>
  <c r="E109" s="1"/>
  <c r="E104"/>
  <c r="E103" s="1"/>
  <c r="E102" s="1"/>
  <c r="E101"/>
  <c r="E100" s="1"/>
  <c r="E99" s="1"/>
  <c r="E98"/>
  <c r="E97" s="1"/>
  <c r="E96" s="1"/>
  <c r="E95"/>
  <c r="E94" s="1"/>
  <c r="E93" s="1"/>
  <c r="E92"/>
  <c r="E91" s="1"/>
  <c r="E90" s="1"/>
  <c r="E87"/>
  <c r="E86"/>
  <c r="E84"/>
  <c r="E83" s="1"/>
  <c r="E81"/>
  <c r="E80"/>
  <c r="E77"/>
  <c r="E76" s="1"/>
  <c r="E75" s="1"/>
  <c r="E72"/>
  <c r="E71" s="1"/>
  <c r="E70" s="1"/>
  <c r="E69" s="1"/>
  <c r="E67"/>
  <c r="E66" s="1"/>
  <c r="E65" s="1"/>
  <c r="E64"/>
  <c r="E63"/>
  <c r="E58"/>
  <c r="E57" s="1"/>
  <c r="E56" s="1"/>
  <c r="E55"/>
  <c r="E54" s="1"/>
  <c r="E53" s="1"/>
  <c r="E50"/>
  <c r="E49" s="1"/>
  <c r="E48" s="1"/>
  <c r="E47"/>
  <c r="E46" s="1"/>
  <c r="E45" s="1"/>
  <c r="E44"/>
  <c r="E43" s="1"/>
  <c r="E42" s="1"/>
  <c r="E41"/>
  <c r="E40"/>
  <c r="E33"/>
  <c r="E32" s="1"/>
  <c r="E31" s="1"/>
  <c r="E24"/>
  <c r="E25"/>
  <c r="E28"/>
  <c r="E27" s="1"/>
  <c r="E26" s="1"/>
  <c r="E21"/>
  <c r="E20" s="1"/>
  <c r="E19" s="1"/>
  <c r="E18"/>
  <c r="E17" s="1"/>
  <c r="E16" s="1"/>
  <c r="E15"/>
  <c r="E14" s="1"/>
  <c r="E13" s="1"/>
  <c r="D1878"/>
  <c r="E2006"/>
  <c r="E2007"/>
  <c r="E1313"/>
  <c r="E1312" s="1"/>
  <c r="E1311" s="1"/>
  <c r="E1310"/>
  <c r="E1309" s="1"/>
  <c r="E1308" s="1"/>
  <c r="E1621"/>
  <c r="E1620" s="1"/>
  <c r="E1619"/>
  <c r="E1618" s="1"/>
  <c r="E1616"/>
  <c r="E1615"/>
  <c r="E1613"/>
  <c r="E1612" s="1"/>
  <c r="E1611"/>
  <c r="E1610" s="1"/>
  <c r="E1780"/>
  <c r="E1779" s="1"/>
  <c r="E1778" s="1"/>
  <c r="E1783"/>
  <c r="E1782" s="1"/>
  <c r="E1781" s="1"/>
  <c r="E1786"/>
  <c r="E1785" s="1"/>
  <c r="E1784" s="1"/>
  <c r="E1789"/>
  <c r="E1788" s="1"/>
  <c r="E1787" s="1"/>
  <c r="H1822"/>
  <c r="G1822"/>
  <c r="G1821" s="1"/>
  <c r="G1820" s="1"/>
  <c r="F1822"/>
  <c r="F1821" s="1"/>
  <c r="F1820" s="1"/>
  <c r="H1819"/>
  <c r="G1819"/>
  <c r="G1818" s="1"/>
  <c r="G1817" s="1"/>
  <c r="F1819"/>
  <c r="F1818" s="1"/>
  <c r="F1817" s="1"/>
  <c r="H1814"/>
  <c r="H1813" s="1"/>
  <c r="H1812" s="1"/>
  <c r="G1814"/>
  <c r="G1813" s="1"/>
  <c r="G1812" s="1"/>
  <c r="F1814"/>
  <c r="F1813" s="1"/>
  <c r="F1812" s="1"/>
  <c r="H1811"/>
  <c r="H1810" s="1"/>
  <c r="G1811"/>
  <c r="G1810" s="1"/>
  <c r="F1811"/>
  <c r="F1810" s="1"/>
  <c r="H1809"/>
  <c r="G1809"/>
  <c r="G1808" s="1"/>
  <c r="F1809"/>
  <c r="F1808" s="1"/>
  <c r="H1804"/>
  <c r="G1804"/>
  <c r="G1803" s="1"/>
  <c r="F1804"/>
  <c r="F1803" s="1"/>
  <c r="H1802"/>
  <c r="G1802"/>
  <c r="G1801" s="1"/>
  <c r="F1802"/>
  <c r="F1801" s="1"/>
  <c r="H1799"/>
  <c r="G1799"/>
  <c r="G1798" s="1"/>
  <c r="F1799"/>
  <c r="F1798" s="1"/>
  <c r="H1797"/>
  <c r="G1797"/>
  <c r="G1796" s="1"/>
  <c r="F1797"/>
  <c r="F1796" s="1"/>
  <c r="E1822"/>
  <c r="E1821" s="1"/>
  <c r="E1820" s="1"/>
  <c r="E1819"/>
  <c r="E1818" s="1"/>
  <c r="E1817" s="1"/>
  <c r="E1814"/>
  <c r="E1813" s="1"/>
  <c r="E1812" s="1"/>
  <c r="E1811"/>
  <c r="E1810" s="1"/>
  <c r="E1809"/>
  <c r="E1808" s="1"/>
  <c r="E1804"/>
  <c r="E1803" s="1"/>
  <c r="E1802"/>
  <c r="E1801" s="1"/>
  <c r="E1799"/>
  <c r="E1798" s="1"/>
  <c r="E1797"/>
  <c r="E1796" s="1"/>
  <c r="E1844"/>
  <c r="E1843" s="1"/>
  <c r="E1842" s="1"/>
  <c r="E1841"/>
  <c r="E1840" s="1"/>
  <c r="E1839"/>
  <c r="E1838" s="1"/>
  <c r="E1836"/>
  <c r="E1835" s="1"/>
  <c r="E1834" s="1"/>
  <c r="E1833"/>
  <c r="E1832"/>
  <c r="E1829"/>
  <c r="E1828" s="1"/>
  <c r="E1827" s="1"/>
  <c r="E1860"/>
  <c r="E1863"/>
  <c r="E1862" s="1"/>
  <c r="E1861" s="1"/>
  <c r="E1857"/>
  <c r="E1856" s="1"/>
  <c r="E1855"/>
  <c r="E1854" s="1"/>
  <c r="E1852"/>
  <c r="E1851" s="1"/>
  <c r="E1850" s="1"/>
  <c r="E1849"/>
  <c r="E1848" s="1"/>
  <c r="E1847" s="1"/>
  <c r="E1868"/>
  <c r="H1876"/>
  <c r="G1876"/>
  <c r="G1875" s="1"/>
  <c r="G1874" s="1"/>
  <c r="G1870" s="1"/>
  <c r="G1824" s="1"/>
  <c r="F1876"/>
  <c r="F1875" s="1"/>
  <c r="F1874" s="1"/>
  <c r="F1870" s="1"/>
  <c r="F1824" s="1"/>
  <c r="E1876"/>
  <c r="E1875" s="1"/>
  <c r="E1874" s="1"/>
  <c r="E1873"/>
  <c r="E1912"/>
  <c r="E1909"/>
  <c r="E1908" s="1"/>
  <c r="E1907"/>
  <c r="E1906" s="1"/>
  <c r="E1905"/>
  <c r="E1904" s="1"/>
  <c r="E1900"/>
  <c r="E1899" s="1"/>
  <c r="E1895"/>
  <c r="E1894" s="1"/>
  <c r="E1889"/>
  <c r="E1888" s="1"/>
  <c r="E1887" s="1"/>
  <c r="E1886" s="1"/>
  <c r="E1884"/>
  <c r="E1883" s="1"/>
  <c r="E1882" s="1"/>
  <c r="E1881" s="1"/>
  <c r="E1940"/>
  <c r="E1939" s="1"/>
  <c r="E1938"/>
  <c r="E1937" s="1"/>
  <c r="E1936"/>
  <c r="E1935" s="1"/>
  <c r="E1931"/>
  <c r="E1930" s="1"/>
  <c r="E1929" s="1"/>
  <c r="E1928"/>
  <c r="E1927" s="1"/>
  <c r="E1923"/>
  <c r="E1922" s="1"/>
  <c r="E1921" s="1"/>
  <c r="E1920" s="1"/>
  <c r="E1918"/>
  <c r="E1917" s="1"/>
  <c r="E1916" s="1"/>
  <c r="E1915" s="1"/>
  <c r="E1950"/>
  <c r="E1949"/>
  <c r="E1947"/>
  <c r="E1946" s="1"/>
  <c r="E1945"/>
  <c r="E1944" s="1"/>
  <c r="E1959"/>
  <c r="E1958" s="1"/>
  <c r="E1957"/>
  <c r="E1956" s="1"/>
  <c r="E1955"/>
  <c r="E1954" s="1"/>
  <c r="E1967"/>
  <c r="E1965"/>
  <c r="E1964" s="1"/>
  <c r="E1974"/>
  <c r="E1973" s="1"/>
  <c r="E1972"/>
  <c r="E1971" s="1"/>
  <c r="E2001"/>
  <c r="E2000" s="1"/>
  <c r="E1998"/>
  <c r="E1997" s="1"/>
  <c r="E1996"/>
  <c r="E1995" s="1"/>
  <c r="J88" i="1"/>
  <c r="I88"/>
  <c r="J87"/>
  <c r="I87"/>
  <c r="J86"/>
  <c r="I86"/>
  <c r="J83"/>
  <c r="I83"/>
  <c r="J80"/>
  <c r="I80"/>
  <c r="J79"/>
  <c r="I79"/>
  <c r="J76"/>
  <c r="I76"/>
  <c r="J75"/>
  <c r="I75"/>
  <c r="J72"/>
  <c r="I72"/>
  <c r="J71"/>
  <c r="I71"/>
  <c r="J70"/>
  <c r="I70"/>
  <c r="J69"/>
  <c r="I69"/>
  <c r="J68"/>
  <c r="I68"/>
  <c r="J65"/>
  <c r="I65"/>
  <c r="J64"/>
  <c r="I64"/>
  <c r="J63"/>
  <c r="I63"/>
  <c r="J62"/>
  <c r="I62"/>
  <c r="J61"/>
  <c r="I61"/>
  <c r="J58"/>
  <c r="I58"/>
  <c r="J57"/>
  <c r="I57"/>
  <c r="J54"/>
  <c r="I54"/>
  <c r="J53"/>
  <c r="I53"/>
  <c r="J52"/>
  <c r="I52"/>
  <c r="J51"/>
  <c r="I51"/>
  <c r="J50"/>
  <c r="I50"/>
  <c r="J49"/>
  <c r="I49"/>
  <c r="J48"/>
  <c r="I48"/>
  <c r="I45"/>
  <c r="J44"/>
  <c r="I44"/>
  <c r="J41"/>
  <c r="I41"/>
  <c r="J40"/>
  <c r="I40"/>
  <c r="J39"/>
  <c r="I39"/>
  <c r="J38"/>
  <c r="I38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4"/>
  <c r="I24"/>
  <c r="J23"/>
  <c r="I23"/>
  <c r="J20"/>
  <c r="I20"/>
  <c r="J17"/>
  <c r="I17"/>
  <c r="I16"/>
  <c r="J15"/>
  <c r="I15"/>
  <c r="J14"/>
  <c r="I14"/>
  <c r="J13"/>
  <c r="I13"/>
  <c r="J12"/>
  <c r="I12"/>
  <c r="J11"/>
  <c r="I11"/>
  <c r="J10"/>
  <c r="I10"/>
  <c r="H37"/>
  <c r="G37"/>
  <c r="E37"/>
  <c r="F37"/>
  <c r="K2797" i="2"/>
  <c r="K2804"/>
  <c r="K2803" s="1"/>
  <c r="J2804"/>
  <c r="J2803" s="1"/>
  <c r="I2804"/>
  <c r="I2803" s="1"/>
  <c r="K2801"/>
  <c r="J2801"/>
  <c r="I2801"/>
  <c r="K2799"/>
  <c r="J2799"/>
  <c r="I2799"/>
  <c r="J2797"/>
  <c r="I2797"/>
  <c r="E1926" i="3" l="1"/>
  <c r="I1926" s="1"/>
  <c r="I1927"/>
  <c r="H1808"/>
  <c r="E243"/>
  <c r="E312"/>
  <c r="H1803"/>
  <c r="E304"/>
  <c r="H1796"/>
  <c r="E257"/>
  <c r="E1872"/>
  <c r="E1867"/>
  <c r="E299"/>
  <c r="E337"/>
  <c r="H1875"/>
  <c r="H1801"/>
  <c r="I37" i="1"/>
  <c r="E649" i="3"/>
  <c r="J37" i="1"/>
  <c r="E510" i="3"/>
  <c r="E1023"/>
  <c r="E350"/>
  <c r="I13"/>
  <c r="E85"/>
  <c r="E82" s="1"/>
  <c r="E1307"/>
  <c r="E138"/>
  <c r="E131" s="1"/>
  <c r="E570"/>
  <c r="E116"/>
  <c r="E115" s="1"/>
  <c r="E114" s="1"/>
  <c r="E409"/>
  <c r="E1126"/>
  <c r="E987"/>
  <c r="E706"/>
  <c r="E645"/>
  <c r="E644" s="1"/>
  <c r="E637"/>
  <c r="E631"/>
  <c r="E630" s="1"/>
  <c r="E624"/>
  <c r="E620"/>
  <c r="E593"/>
  <c r="E584"/>
  <c r="E583" s="1"/>
  <c r="E573"/>
  <c r="E568"/>
  <c r="E564"/>
  <c r="E556"/>
  <c r="E551"/>
  <c r="E541"/>
  <c r="E533"/>
  <c r="E523"/>
  <c r="E521"/>
  <c r="E516"/>
  <c r="E498"/>
  <c r="E493"/>
  <c r="E483"/>
  <c r="E481"/>
  <c r="E476"/>
  <c r="E466"/>
  <c r="E461"/>
  <c r="E460" s="1"/>
  <c r="E440"/>
  <c r="E429"/>
  <c r="E397"/>
  <c r="E392"/>
  <c r="E389" s="1"/>
  <c r="E386"/>
  <c r="E381"/>
  <c r="E641"/>
  <c r="E633"/>
  <c r="E627"/>
  <c r="E606"/>
  <c r="E603"/>
  <c r="E600"/>
  <c r="E595"/>
  <c r="E587"/>
  <c r="E578"/>
  <c r="E558"/>
  <c r="E545"/>
  <c r="E535"/>
  <c r="E525"/>
  <c r="E505"/>
  <c r="E500"/>
  <c r="E485"/>
  <c r="E470"/>
  <c r="E455"/>
  <c r="E452"/>
  <c r="E447"/>
  <c r="E442"/>
  <c r="E432"/>
  <c r="E424"/>
  <c r="E419"/>
  <c r="E414"/>
  <c r="E404"/>
  <c r="E399"/>
  <c r="E383"/>
  <c r="E368"/>
  <c r="E367" s="1"/>
  <c r="E362"/>
  <c r="E357"/>
  <c r="E353"/>
  <c r="E348"/>
  <c r="E343"/>
  <c r="E370"/>
  <c r="E364"/>
  <c r="E336"/>
  <c r="E330"/>
  <c r="E320"/>
  <c r="E319" s="1"/>
  <c r="E333"/>
  <c r="E327"/>
  <c r="E269"/>
  <c r="E268" s="1"/>
  <c r="E189"/>
  <c r="E188" s="1"/>
  <c r="E62"/>
  <c r="E61" s="1"/>
  <c r="E60" s="1"/>
  <c r="J13"/>
  <c r="E212"/>
  <c r="E272"/>
  <c r="E246"/>
  <c r="E162"/>
  <c r="E161" s="1"/>
  <c r="E309"/>
  <c r="E311"/>
  <c r="E302"/>
  <c r="E286"/>
  <c r="E283" s="1"/>
  <c r="E291"/>
  <c r="E265"/>
  <c r="E260"/>
  <c r="E259" s="1"/>
  <c r="E254"/>
  <c r="E250"/>
  <c r="E249" s="1"/>
  <c r="E232"/>
  <c r="E229"/>
  <c r="E228" s="1"/>
  <c r="E226"/>
  <c r="E224"/>
  <c r="E218"/>
  <c r="E210"/>
  <c r="E207"/>
  <c r="E203"/>
  <c r="E183"/>
  <c r="E181"/>
  <c r="E175"/>
  <c r="E171"/>
  <c r="E169"/>
  <c r="E220"/>
  <c r="E198"/>
  <c r="E195"/>
  <c r="E177"/>
  <c r="E141"/>
  <c r="E121"/>
  <c r="E108"/>
  <c r="E89" s="1"/>
  <c r="E79"/>
  <c r="E78" s="1"/>
  <c r="E52"/>
  <c r="E39"/>
  <c r="E38" s="1"/>
  <c r="E30" s="1"/>
  <c r="E23"/>
  <c r="E22" s="1"/>
  <c r="E12" s="1"/>
  <c r="E2005"/>
  <c r="E1614"/>
  <c r="E1609" s="1"/>
  <c r="E1859"/>
  <c r="F1807"/>
  <c r="F1806" s="1"/>
  <c r="E1831"/>
  <c r="E1830" s="1"/>
  <c r="F1795"/>
  <c r="H1818"/>
  <c r="G1800"/>
  <c r="G1795"/>
  <c r="H1821"/>
  <c r="F1800"/>
  <c r="H1798"/>
  <c r="H1800"/>
  <c r="G1807"/>
  <c r="G1806" s="1"/>
  <c r="E1617"/>
  <c r="E1777"/>
  <c r="F1816"/>
  <c r="G1816"/>
  <c r="E1795"/>
  <c r="E1816"/>
  <c r="E1807"/>
  <c r="E1806" s="1"/>
  <c r="E1800"/>
  <c r="E1837"/>
  <c r="E1911"/>
  <c r="E1910" s="1"/>
  <c r="E1898"/>
  <c r="E1897" s="1"/>
  <c r="E1893"/>
  <c r="E1892" s="1"/>
  <c r="E1853"/>
  <c r="E1903"/>
  <c r="E1880"/>
  <c r="E1934"/>
  <c r="E1933" s="1"/>
  <c r="E1999"/>
  <c r="E1953"/>
  <c r="E1952" s="1"/>
  <c r="E1948"/>
  <c r="E1966"/>
  <c r="E1970"/>
  <c r="E1969" s="1"/>
  <c r="E1994"/>
  <c r="J2796" i="2"/>
  <c r="J2795" s="1"/>
  <c r="J2794" s="1"/>
  <c r="J2793" s="1"/>
  <c r="J2792" s="1"/>
  <c r="J2791" s="1"/>
  <c r="K2796"/>
  <c r="K2795" s="1"/>
  <c r="K2794" s="1"/>
  <c r="K2793" s="1"/>
  <c r="K2792" s="1"/>
  <c r="K2791" s="1"/>
  <c r="I2796"/>
  <c r="I2795" s="1"/>
  <c r="I2794" s="1"/>
  <c r="I2793" s="1"/>
  <c r="I2792" s="1"/>
  <c r="I2791" s="1"/>
  <c r="K2534"/>
  <c r="J2534"/>
  <c r="I2534"/>
  <c r="E1925" i="3" l="1"/>
  <c r="I1925" s="1"/>
  <c r="E253"/>
  <c r="H1874"/>
  <c r="E1866"/>
  <c r="E245"/>
  <c r="H1807"/>
  <c r="H1806" s="1"/>
  <c r="E242"/>
  <c r="E256"/>
  <c r="E296"/>
  <c r="E301"/>
  <c r="E1871"/>
  <c r="E318"/>
  <c r="E271"/>
  <c r="E264" s="1"/>
  <c r="E345"/>
  <c r="E623"/>
  <c r="E437"/>
  <c r="E590"/>
  <c r="E342"/>
  <c r="E359"/>
  <c r="E563"/>
  <c r="E555"/>
  <c r="E380"/>
  <c r="E480"/>
  <c r="E540"/>
  <c r="E636"/>
  <c r="E619"/>
  <c r="E567"/>
  <c r="E550"/>
  <c r="E530"/>
  <c r="E520"/>
  <c r="E515"/>
  <c r="E495"/>
  <c r="E490"/>
  <c r="E475"/>
  <c r="E465"/>
  <c r="E394"/>
  <c r="E640"/>
  <c r="E599"/>
  <c r="E577"/>
  <c r="E356"/>
  <c r="E180"/>
  <c r="E209"/>
  <c r="E308"/>
  <c r="E307" s="1"/>
  <c r="E231"/>
  <c r="E223"/>
  <c r="E215"/>
  <c r="E206"/>
  <c r="E174"/>
  <c r="E168"/>
  <c r="E74"/>
  <c r="E2004"/>
  <c r="G1794"/>
  <c r="G1793" s="1"/>
  <c r="G1791" s="1"/>
  <c r="E1826"/>
  <c r="F1794"/>
  <c r="F1793" s="1"/>
  <c r="F1791" s="1"/>
  <c r="H1795"/>
  <c r="E1902"/>
  <c r="E1891" s="1"/>
  <c r="E1858"/>
  <c r="H1820"/>
  <c r="H1817"/>
  <c r="E1608"/>
  <c r="E1794"/>
  <c r="E1943"/>
  <c r="E1942" s="1"/>
  <c r="E1993"/>
  <c r="E1963"/>
  <c r="L2455" i="2"/>
  <c r="K856"/>
  <c r="K855" s="1"/>
  <c r="J856"/>
  <c r="J855" s="1"/>
  <c r="I856"/>
  <c r="I855" s="1"/>
  <c r="E1914" i="3" l="1"/>
  <c r="I1914" s="1"/>
  <c r="E241"/>
  <c r="E1870"/>
  <c r="E295"/>
  <c r="H1870"/>
  <c r="E1865"/>
  <c r="E374"/>
  <c r="E1793"/>
  <c r="E1791" s="1"/>
  <c r="E160"/>
  <c r="E187"/>
  <c r="E582"/>
  <c r="E610"/>
  <c r="E562"/>
  <c r="E341"/>
  <c r="E2003"/>
  <c r="E1846"/>
  <c r="H1794"/>
  <c r="H1816"/>
  <c r="E1962"/>
  <c r="M515" i="2"/>
  <c r="M484"/>
  <c r="M423"/>
  <c r="K362"/>
  <c r="J362"/>
  <c r="J361" s="1"/>
  <c r="J360" s="1"/>
  <c r="I362"/>
  <c r="I361" s="1"/>
  <c r="I360" s="1"/>
  <c r="M330"/>
  <c r="L330"/>
  <c r="K329"/>
  <c r="K328" s="1"/>
  <c r="J329"/>
  <c r="J328" s="1"/>
  <c r="I329"/>
  <c r="I328" s="1"/>
  <c r="H329"/>
  <c r="H328" s="1"/>
  <c r="H332"/>
  <c r="M292"/>
  <c r="M2878"/>
  <c r="L2878"/>
  <c r="M2875"/>
  <c r="L2875"/>
  <c r="M2873"/>
  <c r="M2869"/>
  <c r="L2869"/>
  <c r="M2860"/>
  <c r="L2860"/>
  <c r="M2857"/>
  <c r="L2857"/>
  <c r="M2855"/>
  <c r="L2855"/>
  <c r="M2853"/>
  <c r="M2844"/>
  <c r="L2844"/>
  <c r="M2842"/>
  <c r="L2842"/>
  <c r="M2840"/>
  <c r="M2831"/>
  <c r="L2831"/>
  <c r="M2829"/>
  <c r="L2829"/>
  <c r="M2827"/>
  <c r="M2818"/>
  <c r="L2818"/>
  <c r="M2816"/>
  <c r="L2816"/>
  <c r="M2814"/>
  <c r="M2805"/>
  <c r="L2805"/>
  <c r="M2804"/>
  <c r="M2803"/>
  <c r="M2802"/>
  <c r="L2802"/>
  <c r="M2801"/>
  <c r="M2800"/>
  <c r="L2800"/>
  <c r="M2799"/>
  <c r="M2798"/>
  <c r="M2797"/>
  <c r="M2796"/>
  <c r="M2795"/>
  <c r="M2794"/>
  <c r="M2793"/>
  <c r="M2792"/>
  <c r="M2791"/>
  <c r="M2785"/>
  <c r="L2785"/>
  <c r="M2782"/>
  <c r="L2782"/>
  <c r="M2780"/>
  <c r="L2780"/>
  <c r="M2778"/>
  <c r="M2773"/>
  <c r="L2773"/>
  <c r="M2769"/>
  <c r="L2769"/>
  <c r="M2762"/>
  <c r="L2762"/>
  <c r="M2758"/>
  <c r="L2758"/>
  <c r="M2754"/>
  <c r="L2754"/>
  <c r="M2745"/>
  <c r="L2745"/>
  <c r="M2743"/>
  <c r="M2734"/>
  <c r="M2732"/>
  <c r="L2732"/>
  <c r="M2730"/>
  <c r="L2714"/>
  <c r="L2708"/>
  <c r="L2703"/>
  <c r="M2693"/>
  <c r="L2693"/>
  <c r="M2686"/>
  <c r="L2686"/>
  <c r="M2684"/>
  <c r="L2684"/>
  <c r="L2681"/>
  <c r="M2678"/>
  <c r="L2678"/>
  <c r="M2676"/>
  <c r="M2668"/>
  <c r="L2668"/>
  <c r="M2665"/>
  <c r="M2663"/>
  <c r="M2661"/>
  <c r="M2657"/>
  <c r="L2657"/>
  <c r="M2653"/>
  <c r="L2653"/>
  <c r="M2642"/>
  <c r="L2642"/>
  <c r="L2638"/>
  <c r="M2635"/>
  <c r="L2635"/>
  <c r="M2631"/>
  <c r="L2631"/>
  <c r="L2628"/>
  <c r="M2626"/>
  <c r="L2626"/>
  <c r="M2624"/>
  <c r="L2624"/>
  <c r="M2622"/>
  <c r="M2618"/>
  <c r="L2618"/>
  <c r="M2611"/>
  <c r="L2611"/>
  <c r="M2608"/>
  <c r="L2608"/>
  <c r="M2605"/>
  <c r="L2605"/>
  <c r="M2603"/>
  <c r="L2603"/>
  <c r="M2594"/>
  <c r="L2594"/>
  <c r="M2592"/>
  <c r="L2592"/>
  <c r="M2590"/>
  <c r="M2586"/>
  <c r="L2586"/>
  <c r="M2583"/>
  <c r="L2583"/>
  <c r="M2579"/>
  <c r="L2579"/>
  <c r="M2575"/>
  <c r="M2566"/>
  <c r="L2566"/>
  <c r="M2564"/>
  <c r="L2564"/>
  <c r="M2562"/>
  <c r="M2553"/>
  <c r="L2553"/>
  <c r="M2552"/>
  <c r="L2552"/>
  <c r="M2550"/>
  <c r="L2550"/>
  <c r="M2548"/>
  <c r="M2540"/>
  <c r="M2539"/>
  <c r="L2539"/>
  <c r="M2537"/>
  <c r="M2535"/>
  <c r="M2532"/>
  <c r="L2532"/>
  <c r="M2530"/>
  <c r="L2530"/>
  <c r="M2528"/>
  <c r="M2524"/>
  <c r="L2524"/>
  <c r="M2521"/>
  <c r="L2521"/>
  <c r="M2518"/>
  <c r="L2518"/>
  <c r="M2514"/>
  <c r="L2514"/>
  <c r="M2511"/>
  <c r="L2511"/>
  <c r="M2508"/>
  <c r="L2508"/>
  <c r="M2504"/>
  <c r="L2504"/>
  <c r="M2502"/>
  <c r="L2502"/>
  <c r="M2500"/>
  <c r="M2491"/>
  <c r="L2491"/>
  <c r="M2484"/>
  <c r="L2484"/>
  <c r="M2480"/>
  <c r="L2480"/>
  <c r="M2475"/>
  <c r="L2475"/>
  <c r="M2472"/>
  <c r="L2472"/>
  <c r="M2470"/>
  <c r="L2470"/>
  <c r="M2468"/>
  <c r="M2461"/>
  <c r="L2461"/>
  <c r="M2459"/>
  <c r="M2455"/>
  <c r="M2453"/>
  <c r="M2446"/>
  <c r="L2446"/>
  <c r="M2437"/>
  <c r="L2437"/>
  <c r="M2435"/>
  <c r="L2435"/>
  <c r="M2433"/>
  <c r="M2425"/>
  <c r="L2425"/>
  <c r="M2421"/>
  <c r="L2421"/>
  <c r="M2418"/>
  <c r="L2418"/>
  <c r="M2415"/>
  <c r="L2415"/>
  <c r="M2412"/>
  <c r="L2412"/>
  <c r="M2405"/>
  <c r="L2405"/>
  <c r="M2401"/>
  <c r="L2401"/>
  <c r="M2398"/>
  <c r="L2398"/>
  <c r="M2396"/>
  <c r="L2396"/>
  <c r="M2395"/>
  <c r="L2395"/>
  <c r="L2393"/>
  <c r="M2390"/>
  <c r="L2390"/>
  <c r="L2387"/>
  <c r="M2379"/>
  <c r="L2379"/>
  <c r="L2364"/>
  <c r="M2353"/>
  <c r="L2353"/>
  <c r="M2349"/>
  <c r="L2349"/>
  <c r="M2346"/>
  <c r="L2346"/>
  <c r="M2343"/>
  <c r="L2343"/>
  <c r="M2339"/>
  <c r="L2339"/>
  <c r="M2336"/>
  <c r="L2336"/>
  <c r="L2334"/>
  <c r="M2331"/>
  <c r="L2331"/>
  <c r="L2326"/>
  <c r="M2319"/>
  <c r="L2319"/>
  <c r="M2312"/>
  <c r="L2312"/>
  <c r="M2305"/>
  <c r="L2305"/>
  <c r="M2294"/>
  <c r="L2294"/>
  <c r="M2293"/>
  <c r="L2293"/>
  <c r="M2291"/>
  <c r="L2291"/>
  <c r="M2289"/>
  <c r="L2289"/>
  <c r="M2287"/>
  <c r="M2278"/>
  <c r="L2278"/>
  <c r="M2270"/>
  <c r="L2270"/>
  <c r="M2263"/>
  <c r="L2263"/>
  <c r="M2260"/>
  <c r="M2258"/>
  <c r="L2258"/>
  <c r="M2256"/>
  <c r="L2256"/>
  <c r="M2254"/>
  <c r="M2247"/>
  <c r="L2247"/>
  <c r="M2245"/>
  <c r="L2245"/>
  <c r="M2243"/>
  <c r="L2239"/>
  <c r="M2237"/>
  <c r="L2237"/>
  <c r="M2235"/>
  <c r="L2235"/>
  <c r="M2234"/>
  <c r="L2234"/>
  <c r="M2232"/>
  <c r="L2232"/>
  <c r="M2229"/>
  <c r="M2227"/>
  <c r="L2227"/>
  <c r="M2225"/>
  <c r="L2225"/>
  <c r="M2223"/>
  <c r="M2208"/>
  <c r="L2208"/>
  <c r="M2206"/>
  <c r="L2197"/>
  <c r="M2189"/>
  <c r="L2189"/>
  <c r="M2187"/>
  <c r="L2187"/>
  <c r="M2184"/>
  <c r="L2184"/>
  <c r="M2183"/>
  <c r="L2183"/>
  <c r="M2181"/>
  <c r="L2181"/>
  <c r="M2179"/>
  <c r="M2170"/>
  <c r="L2170"/>
  <c r="M2166"/>
  <c r="L2166"/>
  <c r="M2163"/>
  <c r="L2163"/>
  <c r="M2159"/>
  <c r="L2159"/>
  <c r="M2154"/>
  <c r="L2154"/>
  <c r="L2151"/>
  <c r="M2147"/>
  <c r="L2147"/>
  <c r="M2144"/>
  <c r="L2144"/>
  <c r="M2140"/>
  <c r="L2140"/>
  <c r="M2133"/>
  <c r="L2133"/>
  <c r="L2130"/>
  <c r="M2123"/>
  <c r="L2123"/>
  <c r="M2119"/>
  <c r="L2119"/>
  <c r="M2118"/>
  <c r="L2118"/>
  <c r="M2116"/>
  <c r="L2116"/>
  <c r="M2111"/>
  <c r="L2111"/>
  <c r="M2109"/>
  <c r="L2109"/>
  <c r="M2105"/>
  <c r="L2105"/>
  <c r="M2102"/>
  <c r="L2102"/>
  <c r="M2099"/>
  <c r="L2099"/>
  <c r="M2097"/>
  <c r="L2097"/>
  <c r="M2094"/>
  <c r="L2094"/>
  <c r="M2092"/>
  <c r="L2092"/>
  <c r="M2089"/>
  <c r="L2089"/>
  <c r="M2087"/>
  <c r="L2087"/>
  <c r="M2084"/>
  <c r="L2084"/>
  <c r="M2082"/>
  <c r="L2082"/>
  <c r="M2079"/>
  <c r="L2079"/>
  <c r="M2077"/>
  <c r="L2077"/>
  <c r="M2074"/>
  <c r="L2074"/>
  <c r="M2072"/>
  <c r="L2072"/>
  <c r="M2069"/>
  <c r="L2069"/>
  <c r="M2067"/>
  <c r="L2067"/>
  <c r="M2064"/>
  <c r="L2064"/>
  <c r="M2062"/>
  <c r="L2062"/>
  <c r="L2059"/>
  <c r="L2057"/>
  <c r="M2054"/>
  <c r="L2054"/>
  <c r="M2052"/>
  <c r="L2052"/>
  <c r="M2049"/>
  <c r="L2049"/>
  <c r="M2047"/>
  <c r="L2047"/>
  <c r="M2044"/>
  <c r="L2044"/>
  <c r="M2042"/>
  <c r="L2042"/>
  <c r="M2039"/>
  <c r="L2039"/>
  <c r="M2037"/>
  <c r="L2037"/>
  <c r="M2034"/>
  <c r="L2034"/>
  <c r="M2032"/>
  <c r="L2032"/>
  <c r="M2029"/>
  <c r="L2029"/>
  <c r="M2027"/>
  <c r="L2027"/>
  <c r="M2024"/>
  <c r="L2024"/>
  <c r="M2022"/>
  <c r="L2022"/>
  <c r="M2019"/>
  <c r="L2019"/>
  <c r="M2017"/>
  <c r="L2017"/>
  <c r="M2014"/>
  <c r="L2014"/>
  <c r="M2012"/>
  <c r="L2012"/>
  <c r="M2009"/>
  <c r="L2009"/>
  <c r="M2007"/>
  <c r="L2007"/>
  <c r="M2004"/>
  <c r="L2004"/>
  <c r="M2001"/>
  <c r="L2001"/>
  <c r="M1999"/>
  <c r="L1999"/>
  <c r="M1996"/>
  <c r="L1996"/>
  <c r="M1994"/>
  <c r="L1994"/>
  <c r="M1991"/>
  <c r="L1991"/>
  <c r="M1989"/>
  <c r="L1989"/>
  <c r="M1986"/>
  <c r="L1986"/>
  <c r="M1984"/>
  <c r="L1984"/>
  <c r="M1981"/>
  <c r="L1981"/>
  <c r="M1978"/>
  <c r="L1978"/>
  <c r="M1976"/>
  <c r="L1976"/>
  <c r="M1973"/>
  <c r="L1973"/>
  <c r="M1971"/>
  <c r="L1971"/>
  <c r="M1968"/>
  <c r="L1968"/>
  <c r="M1966"/>
  <c r="L1966"/>
  <c r="M1963"/>
  <c r="L1963"/>
  <c r="M1961"/>
  <c r="L1961"/>
  <c r="M1958"/>
  <c r="L1958"/>
  <c r="M1956"/>
  <c r="L1956"/>
  <c r="M1953"/>
  <c r="L1953"/>
  <c r="M1951"/>
  <c r="L1951"/>
  <c r="M1948"/>
  <c r="L1948"/>
  <c r="M1946"/>
  <c r="L1946"/>
  <c r="M1943"/>
  <c r="L1943"/>
  <c r="M1941"/>
  <c r="L1941"/>
  <c r="M1938"/>
  <c r="L1938"/>
  <c r="M1935"/>
  <c r="L1935"/>
  <c r="M1932"/>
  <c r="L1932"/>
  <c r="L1913"/>
  <c r="M1909"/>
  <c r="L1909"/>
  <c r="M1908"/>
  <c r="L1908"/>
  <c r="M1901"/>
  <c r="L1901"/>
  <c r="M1900"/>
  <c r="L1900"/>
  <c r="M1896"/>
  <c r="L1896"/>
  <c r="M1892"/>
  <c r="L1892"/>
  <c r="L1889"/>
  <c r="L1887"/>
  <c r="L1884"/>
  <c r="M1881"/>
  <c r="M1880"/>
  <c r="L1880"/>
  <c r="M1878"/>
  <c r="L1878"/>
  <c r="M1877"/>
  <c r="M1875"/>
  <c r="L1875"/>
  <c r="M1873"/>
  <c r="M1866"/>
  <c r="L1866"/>
  <c r="M1864"/>
  <c r="L1864"/>
  <c r="M1856"/>
  <c r="L1856"/>
  <c r="M1853"/>
  <c r="L1853"/>
  <c r="M1850"/>
  <c r="L1850"/>
  <c r="M1849"/>
  <c r="L1849"/>
  <c r="L1841"/>
  <c r="L1839"/>
  <c r="L1838"/>
  <c r="M1834"/>
  <c r="L1834"/>
  <c r="M1832"/>
  <c r="L1832"/>
  <c r="M1831"/>
  <c r="M1829"/>
  <c r="L1829"/>
  <c r="M1826"/>
  <c r="L1826"/>
  <c r="M1823"/>
  <c r="M1822"/>
  <c r="L1822"/>
  <c r="M1820"/>
  <c r="L1820"/>
  <c r="M1818"/>
  <c r="L1818"/>
  <c r="M1816"/>
  <c r="M1813"/>
  <c r="L1813"/>
  <c r="M1810"/>
  <c r="M1809"/>
  <c r="L1809"/>
  <c r="L1807"/>
  <c r="M1805"/>
  <c r="L1805"/>
  <c r="M1803"/>
  <c r="M1800"/>
  <c r="L1800"/>
  <c r="M1792"/>
  <c r="L1792"/>
  <c r="L1788"/>
  <c r="M1782"/>
  <c r="L1782"/>
  <c r="M1769"/>
  <c r="L1769"/>
  <c r="M1766"/>
  <c r="L1766"/>
  <c r="M1764"/>
  <c r="L1764"/>
  <c r="M1762"/>
  <c r="L1753"/>
  <c r="L1745"/>
  <c r="M1742"/>
  <c r="L1742"/>
  <c r="M1739"/>
  <c r="L1739"/>
  <c r="M1737"/>
  <c r="L1737"/>
  <c r="M1734"/>
  <c r="L1734"/>
  <c r="L1723"/>
  <c r="L1721"/>
  <c r="L1718"/>
  <c r="L1716"/>
  <c r="M1708"/>
  <c r="L1708"/>
  <c r="M1705"/>
  <c r="M1703"/>
  <c r="L1703"/>
  <c r="M1701"/>
  <c r="M1668"/>
  <c r="L1668"/>
  <c r="L1665"/>
  <c r="M1663"/>
  <c r="L1663"/>
  <c r="M1659"/>
  <c r="L1659"/>
  <c r="M1653"/>
  <c r="L1653"/>
  <c r="L1650"/>
  <c r="M1647"/>
  <c r="M1646"/>
  <c r="L1646"/>
  <c r="M1644"/>
  <c r="L1644"/>
  <c r="M1642"/>
  <c r="L1642"/>
  <c r="M1640"/>
  <c r="L1637"/>
  <c r="M1633"/>
  <c r="L1633"/>
  <c r="M1630"/>
  <c r="M1627"/>
  <c r="L1627"/>
  <c r="M1623"/>
  <c r="L1623"/>
  <c r="M1620"/>
  <c r="L1620"/>
  <c r="M1617"/>
  <c r="L1617"/>
  <c r="L1613"/>
  <c r="L1608"/>
  <c r="M1606"/>
  <c r="L1606"/>
  <c r="M1599"/>
  <c r="L1599"/>
  <c r="M1597"/>
  <c r="L1597"/>
  <c r="M1593"/>
  <c r="L1593"/>
  <c r="M1592"/>
  <c r="L1592"/>
  <c r="M1590"/>
  <c r="L1590"/>
  <c r="M1588"/>
  <c r="L1588"/>
  <c r="M1586"/>
  <c r="L1579"/>
  <c r="L1575"/>
  <c r="M1572"/>
  <c r="L1572"/>
  <c r="M1569"/>
  <c r="L1569"/>
  <c r="M1566"/>
  <c r="L1566"/>
  <c r="M1563"/>
  <c r="L1563"/>
  <c r="M1555"/>
  <c r="L1555"/>
  <c r="L1547"/>
  <c r="M1538"/>
  <c r="L1538"/>
  <c r="M1535"/>
  <c r="L1535"/>
  <c r="M1531"/>
  <c r="L1531"/>
  <c r="M1528"/>
  <c r="L1528"/>
  <c r="L1525"/>
  <c r="L1518"/>
  <c r="M1515"/>
  <c r="L1515"/>
  <c r="M1508"/>
  <c r="L1508"/>
  <c r="M1505"/>
  <c r="L1505"/>
  <c r="M1493"/>
  <c r="L1493"/>
  <c r="M1485"/>
  <c r="L1485"/>
  <c r="M1477"/>
  <c r="L1477"/>
  <c r="M1475"/>
  <c r="L1475"/>
  <c r="M1471"/>
  <c r="L1471"/>
  <c r="M1470"/>
  <c r="L1470"/>
  <c r="L1463"/>
  <c r="M1457"/>
  <c r="L1457"/>
  <c r="M1454"/>
  <c r="L1454"/>
  <c r="L1452"/>
  <c r="M1450"/>
  <c r="L1450"/>
  <c r="M1448"/>
  <c r="M1434"/>
  <c r="L1434"/>
  <c r="M1431"/>
  <c r="L1431"/>
  <c r="M1422"/>
  <c r="L1422"/>
  <c r="M1419"/>
  <c r="L1419"/>
  <c r="M1412"/>
  <c r="L1412"/>
  <c r="M1406"/>
  <c r="L1406"/>
  <c r="M1402"/>
  <c r="L1402"/>
  <c r="M1399"/>
  <c r="L1397"/>
  <c r="M1395"/>
  <c r="L1395"/>
  <c r="M1393"/>
  <c r="M1389"/>
  <c r="L1389"/>
  <c r="L1386"/>
  <c r="L1383"/>
  <c r="L1379"/>
  <c r="M1375"/>
  <c r="L1375"/>
  <c r="L1372"/>
  <c r="M1369"/>
  <c r="L1369"/>
  <c r="M1366"/>
  <c r="L1366"/>
  <c r="M1363"/>
  <c r="L1363"/>
  <c r="M1360"/>
  <c r="L1360"/>
  <c r="L1357"/>
  <c r="L1354"/>
  <c r="L1351"/>
  <c r="L1348"/>
  <c r="L1344"/>
  <c r="M1341"/>
  <c r="L1341"/>
  <c r="L1338"/>
  <c r="M1335"/>
  <c r="L1335"/>
  <c r="M1332"/>
  <c r="L1332"/>
  <c r="M1329"/>
  <c r="L1329"/>
  <c r="M1326"/>
  <c r="L1326"/>
  <c r="M1323"/>
  <c r="L1323"/>
  <c r="M1320"/>
  <c r="L1320"/>
  <c r="M1316"/>
  <c r="L1316"/>
  <c r="M1313"/>
  <c r="L1313"/>
  <c r="M1311"/>
  <c r="L1311"/>
  <c r="M1308"/>
  <c r="L1308"/>
  <c r="L1305"/>
  <c r="M1302"/>
  <c r="L1302"/>
  <c r="M1299"/>
  <c r="L1299"/>
  <c r="M1296"/>
  <c r="L1296"/>
  <c r="M1293"/>
  <c r="L1293"/>
  <c r="M1290"/>
  <c r="L1290"/>
  <c r="M1287"/>
  <c r="L1287"/>
  <c r="L1281"/>
  <c r="M1278"/>
  <c r="L1278"/>
  <c r="M1275"/>
  <c r="L1275"/>
  <c r="M1272"/>
  <c r="L1272"/>
  <c r="M1269"/>
  <c r="L1269"/>
  <c r="M1266"/>
  <c r="L1266"/>
  <c r="M1263"/>
  <c r="L1263"/>
  <c r="L1260"/>
  <c r="M1257"/>
  <c r="L1257"/>
  <c r="M1254"/>
  <c r="L1254"/>
  <c r="M1251"/>
  <c r="L1251"/>
  <c r="L1248"/>
  <c r="M1240"/>
  <c r="L1240"/>
  <c r="M1232"/>
  <c r="L1232"/>
  <c r="M1201"/>
  <c r="L1201"/>
  <c r="M1194"/>
  <c r="L1194"/>
  <c r="M1191"/>
  <c r="L1191"/>
  <c r="M1188"/>
  <c r="L1188"/>
  <c r="M1185"/>
  <c r="L1185"/>
  <c r="M1183"/>
  <c r="L1183"/>
  <c r="M1180"/>
  <c r="L1180"/>
  <c r="M1177"/>
  <c r="L1177"/>
  <c r="M1175"/>
  <c r="L1175"/>
  <c r="M1172"/>
  <c r="L1172"/>
  <c r="M1170"/>
  <c r="L1170"/>
  <c r="M1167"/>
  <c r="L1167"/>
  <c r="M1163"/>
  <c r="L1163"/>
  <c r="M1160"/>
  <c r="L1160"/>
  <c r="M1152"/>
  <c r="L1152"/>
  <c r="M1148"/>
  <c r="L1148"/>
  <c r="M1144"/>
  <c r="L1144"/>
  <c r="M1131"/>
  <c r="L1131"/>
  <c r="M1130"/>
  <c r="L1130"/>
  <c r="M1125"/>
  <c r="L1125"/>
  <c r="M1124"/>
  <c r="L1124"/>
  <c r="L1120"/>
  <c r="L1117"/>
  <c r="M1116"/>
  <c r="L1116"/>
  <c r="M1113"/>
  <c r="L1113"/>
  <c r="M1112"/>
  <c r="L1112"/>
  <c r="L1104"/>
  <c r="M1101"/>
  <c r="L1101"/>
  <c r="M1099"/>
  <c r="L1099"/>
  <c r="M1095"/>
  <c r="L1095"/>
  <c r="M1092"/>
  <c r="L1092"/>
  <c r="L1090"/>
  <c r="L1089"/>
  <c r="M1087"/>
  <c r="L1087"/>
  <c r="M1084"/>
  <c r="L1084"/>
  <c r="L1082"/>
  <c r="M1080"/>
  <c r="L1080"/>
  <c r="M1078"/>
  <c r="M1075"/>
  <c r="M1071"/>
  <c r="L1071"/>
  <c r="M1070"/>
  <c r="L1070"/>
  <c r="L1067"/>
  <c r="M1064"/>
  <c r="L1064"/>
  <c r="M1063"/>
  <c r="L1063"/>
  <c r="M1059"/>
  <c r="L1059"/>
  <c r="M1058"/>
  <c r="L1058"/>
  <c r="M1056"/>
  <c r="L1056"/>
  <c r="L1053"/>
  <c r="M1050"/>
  <c r="L1050"/>
  <c r="M1043"/>
  <c r="L1043"/>
  <c r="M1036"/>
  <c r="M1035"/>
  <c r="L1035"/>
  <c r="M1033"/>
  <c r="L1033"/>
  <c r="L1030"/>
  <c r="M1027"/>
  <c r="M1026"/>
  <c r="M1019"/>
  <c r="L1019"/>
  <c r="M1015"/>
  <c r="L1015"/>
  <c r="M1008"/>
  <c r="L1008"/>
  <c r="M1007"/>
  <c r="L1007"/>
  <c r="M1000"/>
  <c r="L1000"/>
  <c r="M990"/>
  <c r="M989"/>
  <c r="M982"/>
  <c r="L982"/>
  <c r="M955"/>
  <c r="L955"/>
  <c r="M951"/>
  <c r="L951"/>
  <c r="M947"/>
  <c r="L947"/>
  <c r="M944"/>
  <c r="L944"/>
  <c r="M923"/>
  <c r="L923"/>
  <c r="M922"/>
  <c r="L922"/>
  <c r="M903"/>
  <c r="L903"/>
  <c r="M901"/>
  <c r="M899"/>
  <c r="M896"/>
  <c r="L896"/>
  <c r="M894"/>
  <c r="L894"/>
  <c r="M892"/>
  <c r="M886"/>
  <c r="L886"/>
  <c r="M884"/>
  <c r="L884"/>
  <c r="L876"/>
  <c r="M872"/>
  <c r="L872"/>
  <c r="M869"/>
  <c r="L869"/>
  <c r="M867"/>
  <c r="L867"/>
  <c r="M866"/>
  <c r="L866"/>
  <c r="M864"/>
  <c r="L864"/>
  <c r="M858"/>
  <c r="M857"/>
  <c r="L854"/>
  <c r="L836"/>
  <c r="M833"/>
  <c r="L833"/>
  <c r="M820"/>
  <c r="L820"/>
  <c r="M810"/>
  <c r="L810"/>
  <c r="M788"/>
  <c r="L788"/>
  <c r="M785"/>
  <c r="L785"/>
  <c r="M769"/>
  <c r="L769"/>
  <c r="L767"/>
  <c r="M763"/>
  <c r="L763"/>
  <c r="M758"/>
  <c r="L758"/>
  <c r="L755"/>
  <c r="M750"/>
  <c r="L750"/>
  <c r="M747"/>
  <c r="M745"/>
  <c r="M743"/>
  <c r="L743"/>
  <c r="M741"/>
  <c r="L741"/>
  <c r="M739"/>
  <c r="M736"/>
  <c r="M735"/>
  <c r="L735"/>
  <c r="M733"/>
  <c r="L733"/>
  <c r="M731"/>
  <c r="L731"/>
  <c r="M729"/>
  <c r="M726"/>
  <c r="L726"/>
  <c r="M724"/>
  <c r="M721"/>
  <c r="L721"/>
  <c r="M719"/>
  <c r="L719"/>
  <c r="M715"/>
  <c r="L715"/>
  <c r="M714"/>
  <c r="L714"/>
  <c r="M710"/>
  <c r="L710"/>
  <c r="M708"/>
  <c r="L708"/>
  <c r="M702"/>
  <c r="L702"/>
  <c r="M699"/>
  <c r="L699"/>
  <c r="M696"/>
  <c r="L696"/>
  <c r="M692"/>
  <c r="L692"/>
  <c r="M691"/>
  <c r="L691"/>
  <c r="M689"/>
  <c r="L689"/>
  <c r="M686"/>
  <c r="L686"/>
  <c r="M685"/>
  <c r="L685"/>
  <c r="M682"/>
  <c r="L682"/>
  <c r="M678"/>
  <c r="L678"/>
  <c r="M674"/>
  <c r="L674"/>
  <c r="M670"/>
  <c r="L670"/>
  <c r="M667"/>
  <c r="M663"/>
  <c r="L663"/>
  <c r="M660"/>
  <c r="L660"/>
  <c r="M657"/>
  <c r="L657"/>
  <c r="L654"/>
  <c r="M650"/>
  <c r="L650"/>
  <c r="M647"/>
  <c r="L647"/>
  <c r="L644"/>
  <c r="L641"/>
  <c r="M638"/>
  <c r="L638"/>
  <c r="M631"/>
  <c r="L631"/>
  <c r="M624"/>
  <c r="L624"/>
  <c r="M623"/>
  <c r="L623"/>
  <c r="M612"/>
  <c r="L612"/>
  <c r="L608"/>
  <c r="M607"/>
  <c r="L607"/>
  <c r="M599"/>
  <c r="L599"/>
  <c r="M595"/>
  <c r="L595"/>
  <c r="M591"/>
  <c r="L591"/>
  <c r="M588"/>
  <c r="L588"/>
  <c r="M587"/>
  <c r="L587"/>
  <c r="L583"/>
  <c r="M575"/>
  <c r="L575"/>
  <c r="M568"/>
  <c r="L568"/>
  <c r="M564"/>
  <c r="M556"/>
  <c r="L556"/>
  <c r="L529"/>
  <c r="M526"/>
  <c r="M524"/>
  <c r="L524"/>
  <c r="M522"/>
  <c r="L519"/>
  <c r="M513"/>
  <c r="L513"/>
  <c r="M511"/>
  <c r="L511"/>
  <c r="M504"/>
  <c r="L504"/>
  <c r="M496"/>
  <c r="L496"/>
  <c r="M494"/>
  <c r="L494"/>
  <c r="M492"/>
  <c r="L492"/>
  <c r="M489"/>
  <c r="L489"/>
  <c r="M488"/>
  <c r="L488"/>
  <c r="M486"/>
  <c r="L486"/>
  <c r="M477"/>
  <c r="L477"/>
  <c r="M474"/>
  <c r="L474"/>
  <c r="M470"/>
  <c r="L470"/>
  <c r="L466"/>
  <c r="L463"/>
  <c r="M460"/>
  <c r="L460"/>
  <c r="M458"/>
  <c r="L458"/>
  <c r="M451"/>
  <c r="L451"/>
  <c r="M447"/>
  <c r="L447"/>
  <c r="L444"/>
  <c r="L441"/>
  <c r="M430"/>
  <c r="L430"/>
  <c r="L428"/>
  <c r="M427"/>
  <c r="L427"/>
  <c r="M425"/>
  <c r="L425"/>
  <c r="M408"/>
  <c r="L408"/>
  <c r="M398"/>
  <c r="L398"/>
  <c r="M395"/>
  <c r="L395"/>
  <c r="M392"/>
  <c r="L392"/>
  <c r="M389"/>
  <c r="L389"/>
  <c r="M386"/>
  <c r="L386"/>
  <c r="M383"/>
  <c r="L383"/>
  <c r="L379"/>
  <c r="L376"/>
  <c r="L373"/>
  <c r="L370"/>
  <c r="M363"/>
  <c r="L363"/>
  <c r="M359"/>
  <c r="L359"/>
  <c r="M356"/>
  <c r="L356"/>
  <c r="M352"/>
  <c r="L352"/>
  <c r="M349"/>
  <c r="L349"/>
  <c r="L345"/>
  <c r="L343"/>
  <c r="L340"/>
  <c r="M327"/>
  <c r="L327"/>
  <c r="M324"/>
  <c r="L324"/>
  <c r="M316"/>
  <c r="L316"/>
  <c r="M309"/>
  <c r="L309"/>
  <c r="M296"/>
  <c r="L296"/>
  <c r="M288"/>
  <c r="L288"/>
  <c r="M286"/>
  <c r="L282"/>
  <c r="M274"/>
  <c r="L274"/>
  <c r="M265"/>
  <c r="L265"/>
  <c r="M258"/>
  <c r="L258"/>
  <c r="M255"/>
  <c r="L255"/>
  <c r="M252"/>
  <c r="L252"/>
  <c r="L244"/>
  <c r="M236"/>
  <c r="L236"/>
  <c r="L230"/>
  <c r="M226"/>
  <c r="L226"/>
  <c r="L223"/>
  <c r="M220"/>
  <c r="L220"/>
  <c r="M216"/>
  <c r="L216"/>
  <c r="M213"/>
  <c r="L213"/>
  <c r="M201"/>
  <c r="L201"/>
  <c r="M198"/>
  <c r="L198"/>
  <c r="M188"/>
  <c r="L188"/>
  <c r="M185"/>
  <c r="L185"/>
  <c r="M174"/>
  <c r="L174"/>
  <c r="M171"/>
  <c r="L171"/>
  <c r="M162"/>
  <c r="L162"/>
  <c r="L159"/>
  <c r="M148"/>
  <c r="L148"/>
  <c r="M142"/>
  <c r="L142"/>
  <c r="M140"/>
  <c r="L140"/>
  <c r="M127"/>
  <c r="L127"/>
  <c r="M100"/>
  <c r="L100"/>
  <c r="M97"/>
  <c r="L97"/>
  <c r="M94"/>
  <c r="L94"/>
  <c r="M77"/>
  <c r="L77"/>
  <c r="M76"/>
  <c r="L76"/>
  <c r="M73"/>
  <c r="L73"/>
  <c r="M71"/>
  <c r="L71"/>
  <c r="M69"/>
  <c r="L69"/>
  <c r="M50"/>
  <c r="L50"/>
  <c r="M43"/>
  <c r="L43"/>
  <c r="M36"/>
  <c r="L36"/>
  <c r="M28"/>
  <c r="L28"/>
  <c r="M24"/>
  <c r="L24"/>
  <c r="M16"/>
  <c r="L16"/>
  <c r="M67"/>
  <c r="K2877"/>
  <c r="J2877"/>
  <c r="J2876" s="1"/>
  <c r="I2877"/>
  <c r="I2876" s="1"/>
  <c r="K2874"/>
  <c r="J2874"/>
  <c r="I2874"/>
  <c r="K2872"/>
  <c r="J2872"/>
  <c r="I2872"/>
  <c r="K2868"/>
  <c r="J2868"/>
  <c r="J2867" s="1"/>
  <c r="J2866" s="1"/>
  <c r="I2868"/>
  <c r="I2867" s="1"/>
  <c r="I2866" s="1"/>
  <c r="H1824" i="3" l="1"/>
  <c r="M328" i="2"/>
  <c r="L328"/>
  <c r="M362"/>
  <c r="L329"/>
  <c r="M329"/>
  <c r="E340" i="3"/>
  <c r="J12"/>
  <c r="I12"/>
  <c r="E159"/>
  <c r="E1824"/>
  <c r="H1793"/>
  <c r="E1961"/>
  <c r="M509" i="2"/>
  <c r="M431"/>
  <c r="K361"/>
  <c r="K2867"/>
  <c r="M2868"/>
  <c r="M2874"/>
  <c r="M2877"/>
  <c r="K2876"/>
  <c r="K2871"/>
  <c r="M2872"/>
  <c r="J2871"/>
  <c r="J2870" s="1"/>
  <c r="J2865" s="1"/>
  <c r="J2864" s="1"/>
  <c r="J2863" s="1"/>
  <c r="J2862" s="1"/>
  <c r="I2871"/>
  <c r="I2870" s="1"/>
  <c r="I2865" s="1"/>
  <c r="I2864" s="1"/>
  <c r="I2863" s="1"/>
  <c r="I2862" s="1"/>
  <c r="H2872"/>
  <c r="L2872" s="1"/>
  <c r="L2873"/>
  <c r="H2877"/>
  <c r="H2876" s="1"/>
  <c r="H2874"/>
  <c r="L2874" s="1"/>
  <c r="H2868"/>
  <c r="H2867" s="1"/>
  <c r="H2866" s="1"/>
  <c r="L2853"/>
  <c r="K2859"/>
  <c r="J2859"/>
  <c r="J2858" s="1"/>
  <c r="I2859"/>
  <c r="I2858" s="1"/>
  <c r="K2856"/>
  <c r="J2856"/>
  <c r="I2856"/>
  <c r="K2854"/>
  <c r="J2854"/>
  <c r="I2854"/>
  <c r="K2852"/>
  <c r="J2852"/>
  <c r="I2852"/>
  <c r="H2859"/>
  <c r="H2858" s="1"/>
  <c r="H2856"/>
  <c r="H2854"/>
  <c r="H2852"/>
  <c r="K2843"/>
  <c r="J2843"/>
  <c r="I2843"/>
  <c r="K2841"/>
  <c r="J2841"/>
  <c r="I2841"/>
  <c r="K2839"/>
  <c r="J2839"/>
  <c r="I2839"/>
  <c r="H2843"/>
  <c r="H2841"/>
  <c r="K2830"/>
  <c r="J2830"/>
  <c r="I2830"/>
  <c r="K2828"/>
  <c r="J2828"/>
  <c r="I2828"/>
  <c r="K2826"/>
  <c r="J2826"/>
  <c r="I2826"/>
  <c r="H2830"/>
  <c r="H2828"/>
  <c r="K2817"/>
  <c r="J2817"/>
  <c r="I2817"/>
  <c r="K2815"/>
  <c r="J2815"/>
  <c r="I2815"/>
  <c r="K2813"/>
  <c r="J2813"/>
  <c r="I2813"/>
  <c r="H2817"/>
  <c r="H2815"/>
  <c r="L2798"/>
  <c r="H2804"/>
  <c r="H2801"/>
  <c r="L2801" s="1"/>
  <c r="H2799"/>
  <c r="L2799" s="1"/>
  <c r="H2797"/>
  <c r="L2797" s="1"/>
  <c r="K2761"/>
  <c r="J2761"/>
  <c r="J2760" s="1"/>
  <c r="J2759" s="1"/>
  <c r="I2761"/>
  <c r="I2760" s="1"/>
  <c r="I2759" s="1"/>
  <c r="H2761"/>
  <c r="H2760" s="1"/>
  <c r="H2759" s="1"/>
  <c r="K2788"/>
  <c r="J2788"/>
  <c r="J2787" s="1"/>
  <c r="J2786" s="1"/>
  <c r="I2788"/>
  <c r="I2787" s="1"/>
  <c r="I2786" s="1"/>
  <c r="K2784"/>
  <c r="K2783" s="1"/>
  <c r="J2784"/>
  <c r="J2783" s="1"/>
  <c r="I2784"/>
  <c r="I2783" s="1"/>
  <c r="K2781"/>
  <c r="J2781"/>
  <c r="I2781"/>
  <c r="K2779"/>
  <c r="J2779"/>
  <c r="I2779"/>
  <c r="K2777"/>
  <c r="J2777"/>
  <c r="I2777"/>
  <c r="K2772"/>
  <c r="K2771" s="1"/>
  <c r="J2772"/>
  <c r="J2771" s="1"/>
  <c r="J2770" s="1"/>
  <c r="I2772"/>
  <c r="I2771" s="1"/>
  <c r="I2770" s="1"/>
  <c r="K2768"/>
  <c r="J2768"/>
  <c r="J2767" s="1"/>
  <c r="J2766" s="1"/>
  <c r="J2765" s="1"/>
  <c r="I2768"/>
  <c r="I2767" s="1"/>
  <c r="I2766" s="1"/>
  <c r="I2765" s="1"/>
  <c r="K2757"/>
  <c r="K2756" s="1"/>
  <c r="J2757"/>
  <c r="J2756" s="1"/>
  <c r="J2755" s="1"/>
  <c r="I2757"/>
  <c r="I2756" s="1"/>
  <c r="I2755" s="1"/>
  <c r="K2753"/>
  <c r="J2753"/>
  <c r="J2752" s="1"/>
  <c r="J2751" s="1"/>
  <c r="J2750" s="1"/>
  <c r="I2753"/>
  <c r="I2752" s="1"/>
  <c r="I2751" s="1"/>
  <c r="I2750" s="1"/>
  <c r="H2788"/>
  <c r="H2787" s="1"/>
  <c r="H2786" s="1"/>
  <c r="H2784"/>
  <c r="H2783" s="1"/>
  <c r="H2781"/>
  <c r="H2779"/>
  <c r="H2772"/>
  <c r="H2771" s="1"/>
  <c r="H2770" s="1"/>
  <c r="H2768"/>
  <c r="H2767" s="1"/>
  <c r="H2766" s="1"/>
  <c r="H2765" s="1"/>
  <c r="H2757"/>
  <c r="H2756" s="1"/>
  <c r="H2755" s="1"/>
  <c r="H2753"/>
  <c r="H2752" s="1"/>
  <c r="H2751" s="1"/>
  <c r="H2750" s="1"/>
  <c r="K2744"/>
  <c r="J2744"/>
  <c r="I2744"/>
  <c r="K2742"/>
  <c r="J2742"/>
  <c r="I2742"/>
  <c r="H2744"/>
  <c r="K2733"/>
  <c r="J2733"/>
  <c r="I2733"/>
  <c r="K2731"/>
  <c r="J2731"/>
  <c r="I2731"/>
  <c r="K2729"/>
  <c r="J2729"/>
  <c r="I2729"/>
  <c r="H2731"/>
  <c r="K2713"/>
  <c r="K2712" s="1"/>
  <c r="J2713"/>
  <c r="J2712" s="1"/>
  <c r="J2711" s="1"/>
  <c r="J2710" s="1"/>
  <c r="I2713"/>
  <c r="I2712" s="1"/>
  <c r="I2711" s="1"/>
  <c r="I2710" s="1"/>
  <c r="H2713"/>
  <c r="H2712" s="1"/>
  <c r="H2711" s="1"/>
  <c r="H2710" s="1"/>
  <c r="K2707"/>
  <c r="J2707"/>
  <c r="J2706" s="1"/>
  <c r="J2705" s="1"/>
  <c r="I2707"/>
  <c r="I2706" s="1"/>
  <c r="I2705" s="1"/>
  <c r="H2707"/>
  <c r="H2706" s="1"/>
  <c r="H2705" s="1"/>
  <c r="K2720"/>
  <c r="J2720"/>
  <c r="J2719" s="1"/>
  <c r="J2718" s="1"/>
  <c r="J2717" s="1"/>
  <c r="J2716" s="1"/>
  <c r="I2720"/>
  <c r="I2719" s="1"/>
  <c r="I2718" s="1"/>
  <c r="I2717" s="1"/>
  <c r="I2716" s="1"/>
  <c r="K2702"/>
  <c r="J2702"/>
  <c r="J2701" s="1"/>
  <c r="I2702"/>
  <c r="I2701" s="1"/>
  <c r="K2692"/>
  <c r="K2691" s="1"/>
  <c r="J2692"/>
  <c r="J2691" s="1"/>
  <c r="J2690" s="1"/>
  <c r="J2689" s="1"/>
  <c r="J2688" s="1"/>
  <c r="I2692"/>
  <c r="I2691" s="1"/>
  <c r="I2690" s="1"/>
  <c r="I2689" s="1"/>
  <c r="I2688" s="1"/>
  <c r="K2685"/>
  <c r="J2685"/>
  <c r="I2685"/>
  <c r="K2683"/>
  <c r="J2683"/>
  <c r="I2683"/>
  <c r="K2680"/>
  <c r="J2680"/>
  <c r="J2679" s="1"/>
  <c r="I2680"/>
  <c r="I2679" s="1"/>
  <c r="K2677"/>
  <c r="J2677"/>
  <c r="I2677"/>
  <c r="K2675"/>
  <c r="J2675"/>
  <c r="I2675"/>
  <c r="H2720"/>
  <c r="H2719" s="1"/>
  <c r="H2718" s="1"/>
  <c r="H2717" s="1"/>
  <c r="H2716" s="1"/>
  <c r="H2702"/>
  <c r="H2701" s="1"/>
  <c r="H2692"/>
  <c r="H2691" s="1"/>
  <c r="H2690" s="1"/>
  <c r="H2689" s="1"/>
  <c r="H2688" s="1"/>
  <c r="H2685"/>
  <c r="H2683"/>
  <c r="H2680"/>
  <c r="H2679" s="1"/>
  <c r="H2677"/>
  <c r="K2667"/>
  <c r="J2667"/>
  <c r="J2666" s="1"/>
  <c r="I2667"/>
  <c r="I2666" s="1"/>
  <c r="K2664"/>
  <c r="J2664"/>
  <c r="I2664"/>
  <c r="K2662"/>
  <c r="J2662"/>
  <c r="I2662"/>
  <c r="K2660"/>
  <c r="J2660"/>
  <c r="I2660"/>
  <c r="K2656"/>
  <c r="J2656"/>
  <c r="J2655" s="1"/>
  <c r="J2654" s="1"/>
  <c r="I2656"/>
  <c r="I2655" s="1"/>
  <c r="I2654" s="1"/>
  <c r="K2652"/>
  <c r="K2651" s="1"/>
  <c r="J2652"/>
  <c r="J2651" s="1"/>
  <c r="J2650" s="1"/>
  <c r="I2652"/>
  <c r="I2651" s="1"/>
  <c r="I2650" s="1"/>
  <c r="H2667"/>
  <c r="H2666" s="1"/>
  <c r="H2656"/>
  <c r="H2655" s="1"/>
  <c r="H2654" s="1"/>
  <c r="H2652"/>
  <c r="H2651" s="1"/>
  <c r="H2650" s="1"/>
  <c r="K2641"/>
  <c r="K2640" s="1"/>
  <c r="K2639" s="1"/>
  <c r="J2641"/>
  <c r="I2641"/>
  <c r="H2641"/>
  <c r="K2637"/>
  <c r="J2637"/>
  <c r="J2636" s="1"/>
  <c r="I2637"/>
  <c r="I2636" s="1"/>
  <c r="K2634"/>
  <c r="J2634"/>
  <c r="J2633" s="1"/>
  <c r="I2634"/>
  <c r="I2633" s="1"/>
  <c r="K2630"/>
  <c r="J2630"/>
  <c r="J2629" s="1"/>
  <c r="I2630"/>
  <c r="I2629" s="1"/>
  <c r="K2627"/>
  <c r="J2627"/>
  <c r="I2627"/>
  <c r="K2625"/>
  <c r="J2625"/>
  <c r="I2625"/>
  <c r="K2623"/>
  <c r="J2623"/>
  <c r="I2623"/>
  <c r="K2621"/>
  <c r="J2621"/>
  <c r="I2621"/>
  <c r="K2617"/>
  <c r="J2617"/>
  <c r="J2616" s="1"/>
  <c r="I2617"/>
  <c r="I2616" s="1"/>
  <c r="K2614"/>
  <c r="J2614"/>
  <c r="J2613" s="1"/>
  <c r="I2614"/>
  <c r="I2613" s="1"/>
  <c r="K2610"/>
  <c r="J2610"/>
  <c r="J2609" s="1"/>
  <c r="I2610"/>
  <c r="I2609" s="1"/>
  <c r="K2607"/>
  <c r="K2606" s="1"/>
  <c r="J2607"/>
  <c r="J2606" s="1"/>
  <c r="I2607"/>
  <c r="I2606" s="1"/>
  <c r="K2604"/>
  <c r="J2604"/>
  <c r="I2604"/>
  <c r="K2602"/>
  <c r="J2602"/>
  <c r="I2602"/>
  <c r="H2637"/>
  <c r="H2636" s="1"/>
  <c r="H2634"/>
  <c r="H2633" s="1"/>
  <c r="H2630"/>
  <c r="H2629" s="1"/>
  <c r="H2627"/>
  <c r="H2625"/>
  <c r="H2623"/>
  <c r="H2617"/>
  <c r="H2616" s="1"/>
  <c r="H2614"/>
  <c r="H2613" s="1"/>
  <c r="H2610"/>
  <c r="H2609" s="1"/>
  <c r="H2607"/>
  <c r="H2606" s="1"/>
  <c r="H2604"/>
  <c r="H2602"/>
  <c r="K2582"/>
  <c r="J2582"/>
  <c r="J2581" s="1"/>
  <c r="I2582"/>
  <c r="I2581" s="1"/>
  <c r="H2582"/>
  <c r="H2581" s="1"/>
  <c r="K2593"/>
  <c r="J2593"/>
  <c r="I2593"/>
  <c r="K2591"/>
  <c r="J2591"/>
  <c r="I2591"/>
  <c r="K2589"/>
  <c r="J2589"/>
  <c r="I2589"/>
  <c r="K2585"/>
  <c r="J2585"/>
  <c r="J2584" s="1"/>
  <c r="I2585"/>
  <c r="I2584" s="1"/>
  <c r="K2578"/>
  <c r="J2578"/>
  <c r="J2577" s="1"/>
  <c r="J2576" s="1"/>
  <c r="I2578"/>
  <c r="I2577" s="1"/>
  <c r="I2576" s="1"/>
  <c r="K2574"/>
  <c r="J2574"/>
  <c r="J2573" s="1"/>
  <c r="J2572" s="1"/>
  <c r="I2574"/>
  <c r="I2573" s="1"/>
  <c r="I2572" s="1"/>
  <c r="H2593"/>
  <c r="H2591"/>
  <c r="H2585"/>
  <c r="H2584" s="1"/>
  <c r="H2578"/>
  <c r="H2577" s="1"/>
  <c r="H2576" s="1"/>
  <c r="K2565"/>
  <c r="J2565"/>
  <c r="I2565"/>
  <c r="K2563"/>
  <c r="J2563"/>
  <c r="I2563"/>
  <c r="K2561"/>
  <c r="J2561"/>
  <c r="I2561"/>
  <c r="H2565"/>
  <c r="H2563"/>
  <c r="K2551"/>
  <c r="J2551"/>
  <c r="I2551"/>
  <c r="K2547"/>
  <c r="J2547"/>
  <c r="I2547"/>
  <c r="H2551"/>
  <c r="K2424"/>
  <c r="J2424"/>
  <c r="J2423" s="1"/>
  <c r="J2422" s="1"/>
  <c r="I2424"/>
  <c r="I2423" s="1"/>
  <c r="I2422" s="1"/>
  <c r="K2436"/>
  <c r="J2436"/>
  <c r="I2436"/>
  <c r="K2434"/>
  <c r="J2434"/>
  <c r="I2434"/>
  <c r="K2432"/>
  <c r="J2432"/>
  <c r="I2432"/>
  <c r="L2528"/>
  <c r="K2483"/>
  <c r="J2483"/>
  <c r="J2482" s="1"/>
  <c r="J2481" s="1"/>
  <c r="I2483"/>
  <c r="I2482" s="1"/>
  <c r="I2481" s="1"/>
  <c r="H2483"/>
  <c r="H2482" s="1"/>
  <c r="H2481" s="1"/>
  <c r="K2538"/>
  <c r="J2538"/>
  <c r="I2538"/>
  <c r="K2536"/>
  <c r="J2536"/>
  <c r="I2536"/>
  <c r="K2531"/>
  <c r="J2531"/>
  <c r="I2531"/>
  <c r="K2529"/>
  <c r="J2529"/>
  <c r="I2529"/>
  <c r="K2527"/>
  <c r="J2527"/>
  <c r="I2527"/>
  <c r="K2523"/>
  <c r="J2523"/>
  <c r="J2522" s="1"/>
  <c r="I2523"/>
  <c r="I2522" s="1"/>
  <c r="K2520"/>
  <c r="J2520"/>
  <c r="J2519" s="1"/>
  <c r="I2520"/>
  <c r="I2519" s="1"/>
  <c r="K2517"/>
  <c r="K2516" s="1"/>
  <c r="J2517"/>
  <c r="J2516" s="1"/>
  <c r="I2517"/>
  <c r="I2516" s="1"/>
  <c r="K2513"/>
  <c r="J2513"/>
  <c r="J2512" s="1"/>
  <c r="I2513"/>
  <c r="I2512" s="1"/>
  <c r="K2510"/>
  <c r="K2509" s="1"/>
  <c r="J2510"/>
  <c r="J2509" s="1"/>
  <c r="I2510"/>
  <c r="I2509" s="1"/>
  <c r="K2507"/>
  <c r="K2506" s="1"/>
  <c r="J2507"/>
  <c r="J2506" s="1"/>
  <c r="I2507"/>
  <c r="I2506" s="1"/>
  <c r="K2503"/>
  <c r="J2503"/>
  <c r="I2503"/>
  <c r="K2501"/>
  <c r="J2501"/>
  <c r="I2501"/>
  <c r="K2494"/>
  <c r="J2494"/>
  <c r="J2493" s="1"/>
  <c r="J2492" s="1"/>
  <c r="I2494"/>
  <c r="I2493" s="1"/>
  <c r="I2492" s="1"/>
  <c r="K2479"/>
  <c r="J2479"/>
  <c r="J2478" s="1"/>
  <c r="J2477" s="1"/>
  <c r="J2476" s="1"/>
  <c r="I2479"/>
  <c r="I2478" s="1"/>
  <c r="I2477" s="1"/>
  <c r="I2476" s="1"/>
  <c r="K2474"/>
  <c r="J2474"/>
  <c r="J2473" s="1"/>
  <c r="I2474"/>
  <c r="I2473" s="1"/>
  <c r="K2471"/>
  <c r="J2471"/>
  <c r="I2471"/>
  <c r="K2469"/>
  <c r="J2469"/>
  <c r="I2469"/>
  <c r="K2467"/>
  <c r="J2467"/>
  <c r="I2467"/>
  <c r="H2531"/>
  <c r="H2529"/>
  <c r="H2523"/>
  <c r="H2522" s="1"/>
  <c r="H2520"/>
  <c r="H2519" s="1"/>
  <c r="H2517"/>
  <c r="H2516" s="1"/>
  <c r="H2513"/>
  <c r="H2512" s="1"/>
  <c r="H2510"/>
  <c r="H2509" s="1"/>
  <c r="H2507"/>
  <c r="H2506" s="1"/>
  <c r="H2503"/>
  <c r="H2501"/>
  <c r="H2494"/>
  <c r="H2493" s="1"/>
  <c r="H2492" s="1"/>
  <c r="H2479"/>
  <c r="H2478" s="1"/>
  <c r="H2477" s="1"/>
  <c r="H2476" s="1"/>
  <c r="H2474"/>
  <c r="H2473" s="1"/>
  <c r="H2471"/>
  <c r="H2469"/>
  <c r="K2460"/>
  <c r="J2460"/>
  <c r="I2460"/>
  <c r="K2458"/>
  <c r="J2458"/>
  <c r="I2458"/>
  <c r="K2454"/>
  <c r="J2454"/>
  <c r="I2454"/>
  <c r="K2452"/>
  <c r="J2452"/>
  <c r="I2452"/>
  <c r="K2445"/>
  <c r="J2445"/>
  <c r="J2444" s="1"/>
  <c r="J2443" s="1"/>
  <c r="J2442" s="1"/>
  <c r="J2441" s="1"/>
  <c r="I2445"/>
  <c r="I2444" s="1"/>
  <c r="I2443" s="1"/>
  <c r="I2442" s="1"/>
  <c r="I2441" s="1"/>
  <c r="H2460"/>
  <c r="H2454"/>
  <c r="H2445"/>
  <c r="H2444" s="1"/>
  <c r="H2443" s="1"/>
  <c r="H2442" s="1"/>
  <c r="H2441" s="1"/>
  <c r="H2436"/>
  <c r="H2434"/>
  <c r="H2424"/>
  <c r="H2423" s="1"/>
  <c r="H2422" s="1"/>
  <c r="K2404"/>
  <c r="J2404"/>
  <c r="J2403" s="1"/>
  <c r="J2402" s="1"/>
  <c r="I2404"/>
  <c r="I2403" s="1"/>
  <c r="I2402" s="1"/>
  <c r="H2404"/>
  <c r="H2403" s="1"/>
  <c r="H2402" s="1"/>
  <c r="K2352"/>
  <c r="J2352"/>
  <c r="J2351" s="1"/>
  <c r="J2350" s="1"/>
  <c r="I2352"/>
  <c r="I2351" s="1"/>
  <c r="I2350" s="1"/>
  <c r="H2352"/>
  <c r="H2351" s="1"/>
  <c r="H2350" s="1"/>
  <c r="K2318"/>
  <c r="J2318"/>
  <c r="J2317" s="1"/>
  <c r="J2316" s="1"/>
  <c r="J2315" s="1"/>
  <c r="I2318"/>
  <c r="I2317" s="1"/>
  <c r="I2316" s="1"/>
  <c r="I2315" s="1"/>
  <c r="H2318"/>
  <c r="H2317" s="1"/>
  <c r="H2316" s="1"/>
  <c r="H2315" s="1"/>
  <c r="K2311"/>
  <c r="J2311"/>
  <c r="J2310" s="1"/>
  <c r="J2309" s="1"/>
  <c r="J2308" s="1"/>
  <c r="J2307" s="1"/>
  <c r="I2311"/>
  <c r="I2310" s="1"/>
  <c r="I2309" s="1"/>
  <c r="I2308" s="1"/>
  <c r="I2307" s="1"/>
  <c r="H2311"/>
  <c r="H2310" s="1"/>
  <c r="H2309" s="1"/>
  <c r="H2308" s="1"/>
  <c r="H2307" s="1"/>
  <c r="K2420"/>
  <c r="J2420"/>
  <c r="J2419" s="1"/>
  <c r="I2420"/>
  <c r="I2419" s="1"/>
  <c r="K2417"/>
  <c r="J2417"/>
  <c r="J2416" s="1"/>
  <c r="I2417"/>
  <c r="I2416" s="1"/>
  <c r="K2414"/>
  <c r="J2414"/>
  <c r="J2413" s="1"/>
  <c r="I2414"/>
  <c r="I2413" s="1"/>
  <c r="K2411"/>
  <c r="J2411"/>
  <c r="J2410" s="1"/>
  <c r="I2411"/>
  <c r="I2410" s="1"/>
  <c r="K2400"/>
  <c r="J2400"/>
  <c r="J2399" s="1"/>
  <c r="I2400"/>
  <c r="I2399" s="1"/>
  <c r="K2397"/>
  <c r="J2397"/>
  <c r="I2397"/>
  <c r="K2394"/>
  <c r="J2394"/>
  <c r="I2394"/>
  <c r="K2392"/>
  <c r="J2392"/>
  <c r="I2392"/>
  <c r="K2389"/>
  <c r="J2389"/>
  <c r="J2388" s="1"/>
  <c r="I2389"/>
  <c r="I2388" s="1"/>
  <c r="K2386"/>
  <c r="J2386"/>
  <c r="J2385" s="1"/>
  <c r="I2386"/>
  <c r="I2385" s="1"/>
  <c r="K2378"/>
  <c r="J2378"/>
  <c r="J2377" s="1"/>
  <c r="J2376" s="1"/>
  <c r="J2375" s="1"/>
  <c r="I2378"/>
  <c r="I2377" s="1"/>
  <c r="I2376" s="1"/>
  <c r="I2375" s="1"/>
  <c r="H2420"/>
  <c r="H2419" s="1"/>
  <c r="H2417"/>
  <c r="H2416" s="1"/>
  <c r="H2414"/>
  <c r="H2413" s="1"/>
  <c r="H2411"/>
  <c r="H2410" s="1"/>
  <c r="H2400"/>
  <c r="H2399" s="1"/>
  <c r="H2397"/>
  <c r="H2394"/>
  <c r="H2392"/>
  <c r="H2389"/>
  <c r="H2388" s="1"/>
  <c r="H2386"/>
  <c r="H2385" s="1"/>
  <c r="H2378"/>
  <c r="H2377" s="1"/>
  <c r="H2376" s="1"/>
  <c r="H2375" s="1"/>
  <c r="K2370"/>
  <c r="J2370"/>
  <c r="J2369" s="1"/>
  <c r="J2368" s="1"/>
  <c r="J2367" s="1"/>
  <c r="J2366" s="1"/>
  <c r="I2370"/>
  <c r="I2369" s="1"/>
  <c r="I2368" s="1"/>
  <c r="I2367" s="1"/>
  <c r="I2366" s="1"/>
  <c r="K2363"/>
  <c r="J2363"/>
  <c r="J2362" s="1"/>
  <c r="I2363"/>
  <c r="I2362" s="1"/>
  <c r="K2348"/>
  <c r="J2348"/>
  <c r="J2347" s="1"/>
  <c r="I2348"/>
  <c r="I2347" s="1"/>
  <c r="K2345"/>
  <c r="J2345"/>
  <c r="J2344" s="1"/>
  <c r="I2345"/>
  <c r="I2344" s="1"/>
  <c r="K2342"/>
  <c r="J2342"/>
  <c r="J2341" s="1"/>
  <c r="I2342"/>
  <c r="I2341" s="1"/>
  <c r="K2338"/>
  <c r="J2338"/>
  <c r="J2337" s="1"/>
  <c r="I2338"/>
  <c r="I2337" s="1"/>
  <c r="K2335"/>
  <c r="J2335"/>
  <c r="I2335"/>
  <c r="K2333"/>
  <c r="J2333"/>
  <c r="I2333"/>
  <c r="K2330"/>
  <c r="J2330"/>
  <c r="J2329" s="1"/>
  <c r="I2330"/>
  <c r="I2329" s="1"/>
  <c r="K2325"/>
  <c r="J2325"/>
  <c r="J2324" s="1"/>
  <c r="J2323" s="1"/>
  <c r="J2322" s="1"/>
  <c r="I2325"/>
  <c r="I2324" s="1"/>
  <c r="I2323" s="1"/>
  <c r="I2322" s="1"/>
  <c r="H2370"/>
  <c r="H2369" s="1"/>
  <c r="H2368" s="1"/>
  <c r="H2367" s="1"/>
  <c r="H2366" s="1"/>
  <c r="H2363"/>
  <c r="H2362" s="1"/>
  <c r="H2348"/>
  <c r="H2347" s="1"/>
  <c r="H2345"/>
  <c r="H2344" s="1"/>
  <c r="H2342"/>
  <c r="H2341" s="1"/>
  <c r="H2338"/>
  <c r="H2337" s="1"/>
  <c r="H2335"/>
  <c r="H2333"/>
  <c r="H2330"/>
  <c r="H2329" s="1"/>
  <c r="H2325"/>
  <c r="H2324" s="1"/>
  <c r="H2323" s="1"/>
  <c r="H2322" s="1"/>
  <c r="K2304"/>
  <c r="J2304"/>
  <c r="J2303" s="1"/>
  <c r="I2304"/>
  <c r="I2303" s="1"/>
  <c r="H2304"/>
  <c r="H2303" s="1"/>
  <c r="K2292"/>
  <c r="J2292"/>
  <c r="I2292"/>
  <c r="K2290"/>
  <c r="J2290"/>
  <c r="I2290"/>
  <c r="K2288"/>
  <c r="J2288"/>
  <c r="I2288"/>
  <c r="K2286"/>
  <c r="J2286"/>
  <c r="I2286"/>
  <c r="H2292"/>
  <c r="H2290"/>
  <c r="H2288"/>
  <c r="K2269"/>
  <c r="J2269"/>
  <c r="J2268" s="1"/>
  <c r="J2267" s="1"/>
  <c r="J2266" s="1"/>
  <c r="J2265" s="1"/>
  <c r="I2269"/>
  <c r="I2268" s="1"/>
  <c r="I2267" s="1"/>
  <c r="I2266" s="1"/>
  <c r="I2265" s="1"/>
  <c r="H2269"/>
  <c r="H2268" s="1"/>
  <c r="H2267" s="1"/>
  <c r="H2266" s="1"/>
  <c r="H2265" s="1"/>
  <c r="K2277"/>
  <c r="J2277"/>
  <c r="J2276" s="1"/>
  <c r="J2275" s="1"/>
  <c r="J2274" s="1"/>
  <c r="J2273" s="1"/>
  <c r="J2272" s="1"/>
  <c r="I2277"/>
  <c r="I2276" s="1"/>
  <c r="I2275" s="1"/>
  <c r="I2274" s="1"/>
  <c r="I2273" s="1"/>
  <c r="I2272" s="1"/>
  <c r="K2262"/>
  <c r="J2262"/>
  <c r="J2261" s="1"/>
  <c r="I2262"/>
  <c r="I2261" s="1"/>
  <c r="K2259"/>
  <c r="J2259"/>
  <c r="I2259"/>
  <c r="K2257"/>
  <c r="J2257"/>
  <c r="I2257"/>
  <c r="K2255"/>
  <c r="J2255"/>
  <c r="I2255"/>
  <c r="K2253"/>
  <c r="J2253"/>
  <c r="I2253"/>
  <c r="K2246"/>
  <c r="J2246"/>
  <c r="I2246"/>
  <c r="K2244"/>
  <c r="J2244"/>
  <c r="I2244"/>
  <c r="K2242"/>
  <c r="J2242"/>
  <c r="I2242"/>
  <c r="K2238"/>
  <c r="J2238"/>
  <c r="I2238"/>
  <c r="K2236"/>
  <c r="J2236"/>
  <c r="I2236"/>
  <c r="K2233"/>
  <c r="J2233"/>
  <c r="I2233"/>
  <c r="K2231"/>
  <c r="J2231"/>
  <c r="I2231"/>
  <c r="K2228"/>
  <c r="J2228"/>
  <c r="I2228"/>
  <c r="K2226"/>
  <c r="J2226"/>
  <c r="I2226"/>
  <c r="K2224"/>
  <c r="J2224"/>
  <c r="I2224"/>
  <c r="K2222"/>
  <c r="J2222"/>
  <c r="I2222"/>
  <c r="H2277"/>
  <c r="H2276" s="1"/>
  <c r="H2275" s="1"/>
  <c r="H2274" s="1"/>
  <c r="H2273" s="1"/>
  <c r="H2272" s="1"/>
  <c r="H2262"/>
  <c r="H2261" s="1"/>
  <c r="H2257"/>
  <c r="H2255"/>
  <c r="H2246"/>
  <c r="H2244"/>
  <c r="H2238"/>
  <c r="H2236"/>
  <c r="H2233"/>
  <c r="H2231"/>
  <c r="H2226"/>
  <c r="H2224"/>
  <c r="L2206"/>
  <c r="K2207"/>
  <c r="J2207"/>
  <c r="I2207"/>
  <c r="K2205"/>
  <c r="J2205"/>
  <c r="I2205"/>
  <c r="H2207"/>
  <c r="H2205"/>
  <c r="K2213"/>
  <c r="J2213"/>
  <c r="J2212" s="1"/>
  <c r="I2213"/>
  <c r="I2212" s="1"/>
  <c r="K2210"/>
  <c r="J2210"/>
  <c r="J2209" s="1"/>
  <c r="I2210"/>
  <c r="I2209" s="1"/>
  <c r="H2213"/>
  <c r="H2212" s="1"/>
  <c r="H2210"/>
  <c r="H2209" s="1"/>
  <c r="K2196"/>
  <c r="L2196" s="1"/>
  <c r="J2196"/>
  <c r="J2195" s="1"/>
  <c r="J2194" s="1"/>
  <c r="J2193" s="1"/>
  <c r="J2192" s="1"/>
  <c r="J2191" s="1"/>
  <c r="I2196"/>
  <c r="I2195" s="1"/>
  <c r="I2194" s="1"/>
  <c r="I2193" s="1"/>
  <c r="I2192" s="1"/>
  <c r="I2191" s="1"/>
  <c r="K2188"/>
  <c r="J2188"/>
  <c r="I2188"/>
  <c r="K2186"/>
  <c r="J2186"/>
  <c r="I2186"/>
  <c r="K2182"/>
  <c r="J2182"/>
  <c r="I2182"/>
  <c r="K2180"/>
  <c r="J2180"/>
  <c r="I2180"/>
  <c r="K2178"/>
  <c r="J2178"/>
  <c r="I2178"/>
  <c r="H2196"/>
  <c r="H2195" s="1"/>
  <c r="H2194" s="1"/>
  <c r="H2193" s="1"/>
  <c r="H2192" s="1"/>
  <c r="H2191" s="1"/>
  <c r="H2188"/>
  <c r="H2186"/>
  <c r="H2182"/>
  <c r="H2180"/>
  <c r="J2168"/>
  <c r="J2167" s="1"/>
  <c r="I2168"/>
  <c r="I2167" s="1"/>
  <c r="H2168"/>
  <c r="H2167" s="1"/>
  <c r="E1981" i="3"/>
  <c r="E1980" s="1"/>
  <c r="K2122" i="2"/>
  <c r="J2122"/>
  <c r="J2121" s="1"/>
  <c r="J2120" s="1"/>
  <c r="I2122"/>
  <c r="I2121" s="1"/>
  <c r="I2120" s="1"/>
  <c r="H2122"/>
  <c r="H2121" s="1"/>
  <c r="H2120" s="1"/>
  <c r="K2132"/>
  <c r="J2132"/>
  <c r="J2131" s="1"/>
  <c r="I2132"/>
  <c r="I2131" s="1"/>
  <c r="K2129"/>
  <c r="J2129"/>
  <c r="J2128" s="1"/>
  <c r="I2129"/>
  <c r="I2128" s="1"/>
  <c r="H2132"/>
  <c r="H2131" s="1"/>
  <c r="H2129"/>
  <c r="H2128" s="1"/>
  <c r="K1899"/>
  <c r="J1899"/>
  <c r="J1898" s="1"/>
  <c r="J1897" s="1"/>
  <c r="I1899"/>
  <c r="I1898" s="1"/>
  <c r="I1897" s="1"/>
  <c r="H1899"/>
  <c r="H1898" s="1"/>
  <c r="H1897" s="1"/>
  <c r="K1907"/>
  <c r="J1907"/>
  <c r="I1907"/>
  <c r="H1907"/>
  <c r="L1881"/>
  <c r="L1877"/>
  <c r="L1873"/>
  <c r="H1840"/>
  <c r="L1831"/>
  <c r="K1821"/>
  <c r="J1821"/>
  <c r="I1821"/>
  <c r="L1816"/>
  <c r="L1810"/>
  <c r="L1803"/>
  <c r="K2165"/>
  <c r="J2165"/>
  <c r="J2164" s="1"/>
  <c r="I2165"/>
  <c r="I2164" s="1"/>
  <c r="K2162"/>
  <c r="J2162"/>
  <c r="J2161" s="1"/>
  <c r="I2162"/>
  <c r="I2161" s="1"/>
  <c r="K2158"/>
  <c r="J2158"/>
  <c r="J2157" s="1"/>
  <c r="J2156" s="1"/>
  <c r="I2158"/>
  <c r="I2157" s="1"/>
  <c r="I2156" s="1"/>
  <c r="K2153"/>
  <c r="J2153"/>
  <c r="J2152" s="1"/>
  <c r="I2153"/>
  <c r="I2152" s="1"/>
  <c r="K2150"/>
  <c r="J2150"/>
  <c r="J2149" s="1"/>
  <c r="I2150"/>
  <c r="I2149" s="1"/>
  <c r="K2146"/>
  <c r="J2146"/>
  <c r="J2145" s="1"/>
  <c r="I2146"/>
  <c r="I2145" s="1"/>
  <c r="K2143"/>
  <c r="J2143"/>
  <c r="J2142" s="1"/>
  <c r="I2143"/>
  <c r="I2142" s="1"/>
  <c r="K2139"/>
  <c r="J2139"/>
  <c r="J2138" s="1"/>
  <c r="J2137" s="1"/>
  <c r="I2139"/>
  <c r="I2138" s="1"/>
  <c r="I2137" s="1"/>
  <c r="K2117"/>
  <c r="J2117"/>
  <c r="I2117"/>
  <c r="K2115"/>
  <c r="J2115"/>
  <c r="I2115"/>
  <c r="K2110"/>
  <c r="J2110"/>
  <c r="I2110"/>
  <c r="K2108"/>
  <c r="J2108"/>
  <c r="I2108"/>
  <c r="K2104"/>
  <c r="J2104"/>
  <c r="J2103" s="1"/>
  <c r="I2104"/>
  <c r="I2103" s="1"/>
  <c r="K2101"/>
  <c r="J2101"/>
  <c r="J2100" s="1"/>
  <c r="I2101"/>
  <c r="I2100" s="1"/>
  <c r="K2098"/>
  <c r="J2098"/>
  <c r="I2098"/>
  <c r="K2096"/>
  <c r="J2096"/>
  <c r="I2096"/>
  <c r="K2093"/>
  <c r="J2093"/>
  <c r="I2093"/>
  <c r="K2091"/>
  <c r="J2091"/>
  <c r="I2091"/>
  <c r="K2088"/>
  <c r="J2088"/>
  <c r="I2088"/>
  <c r="K2086"/>
  <c r="J2086"/>
  <c r="I2086"/>
  <c r="K2083"/>
  <c r="J2083"/>
  <c r="I2083"/>
  <c r="K2081"/>
  <c r="J2081"/>
  <c r="I2081"/>
  <c r="K2078"/>
  <c r="J2078"/>
  <c r="I2078"/>
  <c r="K2076"/>
  <c r="J2076"/>
  <c r="I2076"/>
  <c r="K2073"/>
  <c r="J2073"/>
  <c r="I2073"/>
  <c r="K2071"/>
  <c r="J2071"/>
  <c r="I2071"/>
  <c r="K2068"/>
  <c r="J2068"/>
  <c r="I2068"/>
  <c r="K2066"/>
  <c r="J2066"/>
  <c r="I2066"/>
  <c r="K2063"/>
  <c r="J2063"/>
  <c r="I2063"/>
  <c r="K2061"/>
  <c r="J2061"/>
  <c r="I2061"/>
  <c r="K2058"/>
  <c r="J2058"/>
  <c r="I2058"/>
  <c r="K2056"/>
  <c r="J2056"/>
  <c r="I2056"/>
  <c r="K2053"/>
  <c r="J2053"/>
  <c r="I2053"/>
  <c r="K2051"/>
  <c r="J2051"/>
  <c r="I2051"/>
  <c r="K2048"/>
  <c r="J2048"/>
  <c r="I2048"/>
  <c r="K2046"/>
  <c r="J2046"/>
  <c r="I2046"/>
  <c r="K2043"/>
  <c r="J2043"/>
  <c r="I2043"/>
  <c r="K2041"/>
  <c r="J2041"/>
  <c r="I2041"/>
  <c r="K2038"/>
  <c r="J2038"/>
  <c r="I2038"/>
  <c r="K2036"/>
  <c r="J2036"/>
  <c r="I2036"/>
  <c r="K2033"/>
  <c r="J2033"/>
  <c r="I2033"/>
  <c r="K2031"/>
  <c r="J2031"/>
  <c r="I2031"/>
  <c r="K2028"/>
  <c r="J2028"/>
  <c r="I2028"/>
  <c r="K2026"/>
  <c r="J2026"/>
  <c r="I2026"/>
  <c r="K2023"/>
  <c r="J2023"/>
  <c r="I2023"/>
  <c r="K2021"/>
  <c r="J2021"/>
  <c r="I2021"/>
  <c r="K2018"/>
  <c r="J2018"/>
  <c r="I2018"/>
  <c r="K2016"/>
  <c r="J2016"/>
  <c r="I2016"/>
  <c r="K2013"/>
  <c r="J2013"/>
  <c r="I2013"/>
  <c r="K2011"/>
  <c r="J2011"/>
  <c r="I2011"/>
  <c r="K2008"/>
  <c r="J2008"/>
  <c r="I2008"/>
  <c r="K2006"/>
  <c r="J2006"/>
  <c r="I2006"/>
  <c r="K2003"/>
  <c r="J2003"/>
  <c r="J2002" s="1"/>
  <c r="I2003"/>
  <c r="I2002" s="1"/>
  <c r="K2000"/>
  <c r="J2000"/>
  <c r="I2000"/>
  <c r="K1998"/>
  <c r="J1998"/>
  <c r="I1998"/>
  <c r="K1995"/>
  <c r="J1995"/>
  <c r="I1995"/>
  <c r="K1993"/>
  <c r="J1993"/>
  <c r="I1993"/>
  <c r="K1990"/>
  <c r="J1990"/>
  <c r="I1990"/>
  <c r="K1988"/>
  <c r="J1988"/>
  <c r="I1988"/>
  <c r="K1985"/>
  <c r="J1985"/>
  <c r="I1985"/>
  <c r="K1983"/>
  <c r="J1983"/>
  <c r="I1983"/>
  <c r="K1980"/>
  <c r="J1980"/>
  <c r="J1979" s="1"/>
  <c r="I1980"/>
  <c r="I1979" s="1"/>
  <c r="K1977"/>
  <c r="J1977"/>
  <c r="I1977"/>
  <c r="K1975"/>
  <c r="J1975"/>
  <c r="I1975"/>
  <c r="K1972"/>
  <c r="J1972"/>
  <c r="I1972"/>
  <c r="K1970"/>
  <c r="J1970"/>
  <c r="I1970"/>
  <c r="K1967"/>
  <c r="J1967"/>
  <c r="I1967"/>
  <c r="K1965"/>
  <c r="J1965"/>
  <c r="I1965"/>
  <c r="K1962"/>
  <c r="J1962"/>
  <c r="I1962"/>
  <c r="K1960"/>
  <c r="J1960"/>
  <c r="I1960"/>
  <c r="K1957"/>
  <c r="J1957"/>
  <c r="I1957"/>
  <c r="K1955"/>
  <c r="J1955"/>
  <c r="I1955"/>
  <c r="K1952"/>
  <c r="J1952"/>
  <c r="I1952"/>
  <c r="K1950"/>
  <c r="J1950"/>
  <c r="I1950"/>
  <c r="K1947"/>
  <c r="J1947"/>
  <c r="I1947"/>
  <c r="K1945"/>
  <c r="J1945"/>
  <c r="I1945"/>
  <c r="K1942"/>
  <c r="J1942"/>
  <c r="I1942"/>
  <c r="K1940"/>
  <c r="J1940"/>
  <c r="I1940"/>
  <c r="K1937"/>
  <c r="J1937"/>
  <c r="J1936" s="1"/>
  <c r="I1937"/>
  <c r="I1936" s="1"/>
  <c r="K1934"/>
  <c r="J1934"/>
  <c r="J1933" s="1"/>
  <c r="I1934"/>
  <c r="I1933" s="1"/>
  <c r="K1931"/>
  <c r="J1931"/>
  <c r="J1930" s="1"/>
  <c r="I1931"/>
  <c r="I1930" s="1"/>
  <c r="H2165"/>
  <c r="H2164" s="1"/>
  <c r="H2162"/>
  <c r="H2161" s="1"/>
  <c r="H2158"/>
  <c r="H2157" s="1"/>
  <c r="H2156" s="1"/>
  <c r="H2153"/>
  <c r="H2152" s="1"/>
  <c r="H2150"/>
  <c r="H2149" s="1"/>
  <c r="H2146"/>
  <c r="H2145" s="1"/>
  <c r="H2143"/>
  <c r="H2142" s="1"/>
  <c r="H2139"/>
  <c r="H2138" s="1"/>
  <c r="H2137" s="1"/>
  <c r="H2117"/>
  <c r="H2115"/>
  <c r="H2110"/>
  <c r="H2108"/>
  <c r="H2104"/>
  <c r="H2103" s="1"/>
  <c r="H2101"/>
  <c r="H2100" s="1"/>
  <c r="H2098"/>
  <c r="H2096"/>
  <c r="H2093"/>
  <c r="H2091"/>
  <c r="H2088"/>
  <c r="H2086"/>
  <c r="H2083"/>
  <c r="H2081"/>
  <c r="H2078"/>
  <c r="H2076"/>
  <c r="H2073"/>
  <c r="H2071"/>
  <c r="H2068"/>
  <c r="H2066"/>
  <c r="H2063"/>
  <c r="H2061"/>
  <c r="H2058"/>
  <c r="H2056"/>
  <c r="H2053"/>
  <c r="H2051"/>
  <c r="H2048"/>
  <c r="H2046"/>
  <c r="H2043"/>
  <c r="H2041"/>
  <c r="H2038"/>
  <c r="H2036"/>
  <c r="H2033"/>
  <c r="H2031"/>
  <c r="H2028"/>
  <c r="H2026"/>
  <c r="H2023"/>
  <c r="H2021"/>
  <c r="H2018"/>
  <c r="H2016"/>
  <c r="H2013"/>
  <c r="H2011"/>
  <c r="H2008"/>
  <c r="H2006"/>
  <c r="H2003"/>
  <c r="H2002" s="1"/>
  <c r="H2000"/>
  <c r="H1998"/>
  <c r="H1995"/>
  <c r="H1993"/>
  <c r="H1990"/>
  <c r="H1988"/>
  <c r="H1985"/>
  <c r="H1983"/>
  <c r="H1980"/>
  <c r="H1979" s="1"/>
  <c r="H1977"/>
  <c r="H1975"/>
  <c r="H1972"/>
  <c r="H1970"/>
  <c r="H1967"/>
  <c r="H1965"/>
  <c r="H1962"/>
  <c r="H1960"/>
  <c r="H1957"/>
  <c r="H1955"/>
  <c r="H1952"/>
  <c r="H1950"/>
  <c r="H1947"/>
  <c r="H1945"/>
  <c r="H1940"/>
  <c r="H1939" s="1"/>
  <c r="H1937"/>
  <c r="H1936" s="1"/>
  <c r="H1934"/>
  <c r="H1933" s="1"/>
  <c r="H1931"/>
  <c r="H1930" s="1"/>
  <c r="I2639" l="1"/>
  <c r="I2640"/>
  <c r="J2381"/>
  <c r="J2639"/>
  <c r="J2640"/>
  <c r="I2358"/>
  <c r="I2357" s="1"/>
  <c r="I2356" s="1"/>
  <c r="I2355" s="1"/>
  <c r="J2697"/>
  <c r="J2696" s="1"/>
  <c r="J2695" s="1"/>
  <c r="I2697"/>
  <c r="I2696" s="1"/>
  <c r="I2695" s="1"/>
  <c r="H2639"/>
  <c r="H2640"/>
  <c r="H2696"/>
  <c r="H2695" s="1"/>
  <c r="H2697"/>
  <c r="J2358"/>
  <c r="J2357" s="1"/>
  <c r="J2356" s="1"/>
  <c r="J2355" s="1"/>
  <c r="H2515"/>
  <c r="H2358"/>
  <c r="H2357" s="1"/>
  <c r="H2356" s="1"/>
  <c r="H2355" s="1"/>
  <c r="J2299"/>
  <c r="J2298" s="1"/>
  <c r="J2297" s="1"/>
  <c r="J2296" s="1"/>
  <c r="I2299"/>
  <c r="I2298" s="1"/>
  <c r="I2297" s="1"/>
  <c r="I2296" s="1"/>
  <c r="H2298"/>
  <c r="H2297" s="1"/>
  <c r="H2296" s="1"/>
  <c r="H2299"/>
  <c r="H2060"/>
  <c r="J2515"/>
  <c r="K2498"/>
  <c r="K2497" s="1"/>
  <c r="J2505"/>
  <c r="I2515"/>
  <c r="J1959"/>
  <c r="J2776"/>
  <c r="I2221"/>
  <c r="I2674"/>
  <c r="L2868"/>
  <c r="H2749"/>
  <c r="I2682"/>
  <c r="J2674"/>
  <c r="J2601"/>
  <c r="J2600" s="1"/>
  <c r="I2505"/>
  <c r="J2498"/>
  <c r="J2497" s="1"/>
  <c r="I2498"/>
  <c r="I2497" s="1"/>
  <c r="J2241"/>
  <c r="J2240" s="1"/>
  <c r="I2241"/>
  <c r="I2240" s="1"/>
  <c r="K2241"/>
  <c r="K2240" s="1"/>
  <c r="K2230"/>
  <c r="I2230"/>
  <c r="J2230"/>
  <c r="K2221"/>
  <c r="J2221"/>
  <c r="K2177"/>
  <c r="J1954"/>
  <c r="H1791" i="3"/>
  <c r="K2870" i="2"/>
  <c r="J2851"/>
  <c r="J2850" s="1"/>
  <c r="J2849" s="1"/>
  <c r="J2848" s="1"/>
  <c r="J2847" s="1"/>
  <c r="J2846" s="1"/>
  <c r="I2838"/>
  <c r="I2837" s="1"/>
  <c r="I2836" s="1"/>
  <c r="I2835" s="1"/>
  <c r="I2834" s="1"/>
  <c r="I2833" s="1"/>
  <c r="I2825"/>
  <c r="I2824" s="1"/>
  <c r="I2823" s="1"/>
  <c r="I2822" s="1"/>
  <c r="I2821" s="1"/>
  <c r="I2820" s="1"/>
  <c r="I2776"/>
  <c r="I2775" s="1"/>
  <c r="I2774" s="1"/>
  <c r="I2764" s="1"/>
  <c r="J2749"/>
  <c r="I2749"/>
  <c r="J2741"/>
  <c r="J2740" s="1"/>
  <c r="J2739" s="1"/>
  <c r="J2738" s="1"/>
  <c r="J2737" s="1"/>
  <c r="J2736" s="1"/>
  <c r="I2741"/>
  <c r="I2740" s="1"/>
  <c r="I2739" s="1"/>
  <c r="I2738" s="1"/>
  <c r="I2737" s="1"/>
  <c r="I2736" s="1"/>
  <c r="I2728"/>
  <c r="I2727" s="1"/>
  <c r="I2726" s="1"/>
  <c r="I2725" s="1"/>
  <c r="I2724" s="1"/>
  <c r="I2723" s="1"/>
  <c r="J2659"/>
  <c r="J2658" s="1"/>
  <c r="J2649" s="1"/>
  <c r="J2648" s="1"/>
  <c r="J2647" s="1"/>
  <c r="J2646" s="1"/>
  <c r="I2612"/>
  <c r="I2601"/>
  <c r="I2600" s="1"/>
  <c r="J2060"/>
  <c r="J2020"/>
  <c r="I1987"/>
  <c r="K360"/>
  <c r="M360" s="1"/>
  <c r="M361"/>
  <c r="K2650"/>
  <c r="M2651"/>
  <c r="L2651"/>
  <c r="K2711"/>
  <c r="L2712"/>
  <c r="L2110"/>
  <c r="M2110"/>
  <c r="K2195"/>
  <c r="L2226"/>
  <c r="M2226"/>
  <c r="M2246"/>
  <c r="L2246"/>
  <c r="K2329"/>
  <c r="L2330"/>
  <c r="M2330"/>
  <c r="L2345"/>
  <c r="M2345"/>
  <c r="L2454"/>
  <c r="M2454"/>
  <c r="K2512"/>
  <c r="K2505" s="1"/>
  <c r="M2513"/>
  <c r="L2513"/>
  <c r="M2529"/>
  <c r="L2529"/>
  <c r="K2577"/>
  <c r="L2578"/>
  <c r="M2578"/>
  <c r="K2636"/>
  <c r="L2637"/>
  <c r="M2675"/>
  <c r="L2680"/>
  <c r="K2752"/>
  <c r="L2753"/>
  <c r="M2753"/>
  <c r="K2770"/>
  <c r="L2771"/>
  <c r="M2771"/>
  <c r="M2839"/>
  <c r="K2851"/>
  <c r="M2852"/>
  <c r="L2852"/>
  <c r="K2866"/>
  <c r="L2867"/>
  <c r="M2867"/>
  <c r="L1960"/>
  <c r="M1960"/>
  <c r="K1979"/>
  <c r="L1980"/>
  <c r="M1980"/>
  <c r="M2081"/>
  <c r="L2081"/>
  <c r="K2209"/>
  <c r="L2205"/>
  <c r="M2205"/>
  <c r="L2238"/>
  <c r="K2261"/>
  <c r="L2262"/>
  <c r="M2262"/>
  <c r="H2259"/>
  <c r="L2259" s="1"/>
  <c r="L2260"/>
  <c r="K2388"/>
  <c r="M2389"/>
  <c r="L2389"/>
  <c r="H2467"/>
  <c r="L2467" s="1"/>
  <c r="L2468"/>
  <c r="L2627"/>
  <c r="K1939"/>
  <c r="L1940"/>
  <c r="M1940"/>
  <c r="L2093"/>
  <c r="M2093"/>
  <c r="M2335"/>
  <c r="L2335"/>
  <c r="K2410"/>
  <c r="L2411"/>
  <c r="M2411"/>
  <c r="K2416"/>
  <c r="M2417"/>
  <c r="L2417"/>
  <c r="L2460"/>
  <c r="M2460"/>
  <c r="K2478"/>
  <c r="M2479"/>
  <c r="L2479"/>
  <c r="M2534"/>
  <c r="M2549"/>
  <c r="L2549"/>
  <c r="H2561"/>
  <c r="L2561" s="1"/>
  <c r="L2562"/>
  <c r="M2589"/>
  <c r="K2701"/>
  <c r="K2697" s="1"/>
  <c r="L2702"/>
  <c r="M2856"/>
  <c r="L2856"/>
  <c r="L2150"/>
  <c r="M2224"/>
  <c r="L2224"/>
  <c r="M2244"/>
  <c r="L2244"/>
  <c r="H2242"/>
  <c r="L2242" s="1"/>
  <c r="L2243"/>
  <c r="K2268"/>
  <c r="L2269"/>
  <c r="M2269"/>
  <c r="K2324"/>
  <c r="L2325"/>
  <c r="L2394"/>
  <c r="M2394"/>
  <c r="K2451"/>
  <c r="M2452"/>
  <c r="M2469"/>
  <c r="L2469"/>
  <c r="L2503"/>
  <c r="M2503"/>
  <c r="L2510"/>
  <c r="M2510"/>
  <c r="M2527"/>
  <c r="H2452"/>
  <c r="H2451" s="1"/>
  <c r="H2450" s="1"/>
  <c r="L2453"/>
  <c r="H2499"/>
  <c r="L2499" s="1"/>
  <c r="L2500"/>
  <c r="M2565"/>
  <c r="L2565"/>
  <c r="K2573"/>
  <c r="M2574"/>
  <c r="H2574"/>
  <c r="H2573" s="1"/>
  <c r="H2572" s="1"/>
  <c r="L2575"/>
  <c r="L2604"/>
  <c r="M2604"/>
  <c r="K2633"/>
  <c r="L2634"/>
  <c r="M2634"/>
  <c r="L2656"/>
  <c r="M2656"/>
  <c r="H2664"/>
  <c r="L2664" s="1"/>
  <c r="L2665"/>
  <c r="H2742"/>
  <c r="H2741" s="1"/>
  <c r="H2740" s="1"/>
  <c r="H2739" s="1"/>
  <c r="H2738" s="1"/>
  <c r="H2737" s="1"/>
  <c r="H2736" s="1"/>
  <c r="L2743"/>
  <c r="L2781"/>
  <c r="M2781"/>
  <c r="H2777"/>
  <c r="L2777" s="1"/>
  <c r="L2778"/>
  <c r="K2812"/>
  <c r="L2817"/>
  <c r="M2817"/>
  <c r="M1945"/>
  <c r="L1945"/>
  <c r="L1957"/>
  <c r="M1957"/>
  <c r="L1977"/>
  <c r="M1977"/>
  <c r="K1997"/>
  <c r="L1998"/>
  <c r="M1998"/>
  <c r="L2018"/>
  <c r="M2018"/>
  <c r="L2038"/>
  <c r="M2038"/>
  <c r="L2058"/>
  <c r="L2078"/>
  <c r="M2078"/>
  <c r="L2098"/>
  <c r="M2098"/>
  <c r="K2157"/>
  <c r="L2158"/>
  <c r="M2158"/>
  <c r="K2128"/>
  <c r="L2129"/>
  <c r="M2188"/>
  <c r="L2188"/>
  <c r="M2236"/>
  <c r="L2236"/>
  <c r="M2259"/>
  <c r="H2228"/>
  <c r="L2228" s="1"/>
  <c r="L2229"/>
  <c r="M2292"/>
  <c r="L2292"/>
  <c r="K2341"/>
  <c r="L2342"/>
  <c r="M2342"/>
  <c r="K2385"/>
  <c r="L2386"/>
  <c r="K2317"/>
  <c r="L2318"/>
  <c r="M2318"/>
  <c r="K2403"/>
  <c r="L2404"/>
  <c r="M2404"/>
  <c r="H2432"/>
  <c r="L2432" s="1"/>
  <c r="L2433"/>
  <c r="K2493"/>
  <c r="M2517"/>
  <c r="L2517"/>
  <c r="M2538"/>
  <c r="K2482"/>
  <c r="L2483"/>
  <c r="M2483"/>
  <c r="M2432"/>
  <c r="M2593"/>
  <c r="L2593"/>
  <c r="K2609"/>
  <c r="L2610"/>
  <c r="M2610"/>
  <c r="M2625"/>
  <c r="L2625"/>
  <c r="K2659"/>
  <c r="M2662"/>
  <c r="H2662"/>
  <c r="L2662" s="1"/>
  <c r="L2663"/>
  <c r="L2707"/>
  <c r="M2729"/>
  <c r="H2733"/>
  <c r="L2734"/>
  <c r="L2744"/>
  <c r="M2744"/>
  <c r="L2757"/>
  <c r="M2757"/>
  <c r="K2760"/>
  <c r="L2761"/>
  <c r="M2761"/>
  <c r="M2826"/>
  <c r="L2859"/>
  <c r="M2859"/>
  <c r="H2107"/>
  <c r="H2106" s="1"/>
  <c r="J2141"/>
  <c r="J2177"/>
  <c r="K2344"/>
  <c r="H2527"/>
  <c r="L2527" s="1"/>
  <c r="I2659"/>
  <c r="I2658" s="1"/>
  <c r="I2649" s="1"/>
  <c r="I2648" s="1"/>
  <c r="I2647" s="1"/>
  <c r="I2646" s="1"/>
  <c r="K2674"/>
  <c r="K2679"/>
  <c r="I2812"/>
  <c r="I2811" s="1"/>
  <c r="I2810" s="1"/>
  <c r="I2809" s="1"/>
  <c r="I2808" s="1"/>
  <c r="I2807" s="1"/>
  <c r="J2838"/>
  <c r="J2837" s="1"/>
  <c r="J2836" s="1"/>
  <c r="J2835" s="1"/>
  <c r="J2834" s="1"/>
  <c r="J2833" s="1"/>
  <c r="I1992"/>
  <c r="J2005"/>
  <c r="J2025"/>
  <c r="J2045"/>
  <c r="J2065"/>
  <c r="I2141"/>
  <c r="J2148"/>
  <c r="H2185"/>
  <c r="H2332"/>
  <c r="H2328" s="1"/>
  <c r="J2451"/>
  <c r="J2450" s="1"/>
  <c r="J2812"/>
  <c r="J2811" s="1"/>
  <c r="J2810" s="1"/>
  <c r="J2809" s="1"/>
  <c r="J2808" s="1"/>
  <c r="J2807" s="1"/>
  <c r="M1967"/>
  <c r="L1967"/>
  <c r="L1988"/>
  <c r="M1988"/>
  <c r="L2008"/>
  <c r="M2008"/>
  <c r="L2028"/>
  <c r="M2028"/>
  <c r="L2048"/>
  <c r="M2048"/>
  <c r="L2088"/>
  <c r="M2088"/>
  <c r="K2152"/>
  <c r="L2153"/>
  <c r="M2153"/>
  <c r="K2168"/>
  <c r="L2169"/>
  <c r="M2169"/>
  <c r="K2303"/>
  <c r="K2299" s="1"/>
  <c r="L2304"/>
  <c r="M2304"/>
  <c r="K2466"/>
  <c r="M2471"/>
  <c r="L2471"/>
  <c r="L2507"/>
  <c r="M2507"/>
  <c r="K2613"/>
  <c r="M1947"/>
  <c r="L1947"/>
  <c r="L2000"/>
  <c r="M2000"/>
  <c r="L2041"/>
  <c r="M2041"/>
  <c r="L2061"/>
  <c r="M2061"/>
  <c r="K2100"/>
  <c r="L2101"/>
  <c r="M2101"/>
  <c r="K2131"/>
  <c r="L2132"/>
  <c r="M2132"/>
  <c r="H2534"/>
  <c r="L2534" s="1"/>
  <c r="L2535"/>
  <c r="L2652"/>
  <c r="M2652"/>
  <c r="M2664"/>
  <c r="L2731"/>
  <c r="M2731"/>
  <c r="K2767"/>
  <c r="M2768"/>
  <c r="L2768"/>
  <c r="M2813"/>
  <c r="H2839"/>
  <c r="H2838" s="1"/>
  <c r="H2837" s="1"/>
  <c r="H2836" s="1"/>
  <c r="H2835" s="1"/>
  <c r="H2834" s="1"/>
  <c r="H2833" s="1"/>
  <c r="L2840"/>
  <c r="L1972"/>
  <c r="M1972"/>
  <c r="K1992"/>
  <c r="L1993"/>
  <c r="M1993"/>
  <c r="M2013"/>
  <c r="L2013"/>
  <c r="L2033"/>
  <c r="M2033"/>
  <c r="L2117"/>
  <c r="M2117"/>
  <c r="K2423"/>
  <c r="L2424"/>
  <c r="M2424"/>
  <c r="L2606"/>
  <c r="M2606"/>
  <c r="K1930"/>
  <c r="M1931"/>
  <c r="L1931"/>
  <c r="L1952"/>
  <c r="M1952"/>
  <c r="L1965"/>
  <c r="M1965"/>
  <c r="M1985"/>
  <c r="L1985"/>
  <c r="L2046"/>
  <c r="M2046"/>
  <c r="L1990"/>
  <c r="M1990"/>
  <c r="M2011"/>
  <c r="L2011"/>
  <c r="M2091"/>
  <c r="L2091"/>
  <c r="M2115"/>
  <c r="L2115"/>
  <c r="K2164"/>
  <c r="M2165"/>
  <c r="L2165"/>
  <c r="L1907"/>
  <c r="M1907"/>
  <c r="K2121"/>
  <c r="L2122"/>
  <c r="M2122"/>
  <c r="M2253"/>
  <c r="H2222"/>
  <c r="L2222" s="1"/>
  <c r="L2223"/>
  <c r="M2286"/>
  <c r="K2347"/>
  <c r="L2348"/>
  <c r="M2348"/>
  <c r="K2399"/>
  <c r="L2400"/>
  <c r="M2400"/>
  <c r="M2458"/>
  <c r="H2589"/>
  <c r="L2589" s="1"/>
  <c r="L2590"/>
  <c r="H2660"/>
  <c r="L2660" s="1"/>
  <c r="L2661"/>
  <c r="L2677"/>
  <c r="M2677"/>
  <c r="H2729"/>
  <c r="L2729" s="1"/>
  <c r="L2730"/>
  <c r="L1962"/>
  <c r="M1962"/>
  <c r="K2002"/>
  <c r="M2003"/>
  <c r="L2003"/>
  <c r="M2023"/>
  <c r="L2023"/>
  <c r="M2043"/>
  <c r="L2043"/>
  <c r="M2063"/>
  <c r="L2063"/>
  <c r="K2103"/>
  <c r="L2104"/>
  <c r="M2104"/>
  <c r="K2138"/>
  <c r="M2139"/>
  <c r="L2139"/>
  <c r="H1821"/>
  <c r="L1821" s="1"/>
  <c r="L1823"/>
  <c r="K2212"/>
  <c r="L2207"/>
  <c r="M2207"/>
  <c r="M2222"/>
  <c r="M2242"/>
  <c r="K2276"/>
  <c r="L2277"/>
  <c r="M2277"/>
  <c r="L2392"/>
  <c r="K2419"/>
  <c r="L2420"/>
  <c r="M2420"/>
  <c r="K2444"/>
  <c r="M2445"/>
  <c r="L2445"/>
  <c r="M2467"/>
  <c r="M2501"/>
  <c r="L2501"/>
  <c r="K2522"/>
  <c r="L2523"/>
  <c r="M2523"/>
  <c r="L2436"/>
  <c r="M2436"/>
  <c r="H2547"/>
  <c r="H2546" s="1"/>
  <c r="H2545" s="1"/>
  <c r="H2544" s="1"/>
  <c r="H2543" s="1"/>
  <c r="H2542" s="1"/>
  <c r="L2548"/>
  <c r="L2563"/>
  <c r="M2563"/>
  <c r="K2581"/>
  <c r="L2582"/>
  <c r="M2582"/>
  <c r="K2601"/>
  <c r="L2602"/>
  <c r="M2602"/>
  <c r="K2629"/>
  <c r="L2630"/>
  <c r="M2630"/>
  <c r="K2666"/>
  <c r="M2667"/>
  <c r="L2667"/>
  <c r="H2675"/>
  <c r="L2675" s="1"/>
  <c r="L2676"/>
  <c r="M2733"/>
  <c r="L2779"/>
  <c r="M2779"/>
  <c r="L2815"/>
  <c r="M2815"/>
  <c r="M2830"/>
  <c r="L2830"/>
  <c r="L2876"/>
  <c r="M2876"/>
  <c r="H2340"/>
  <c r="I2035"/>
  <c r="K2149"/>
  <c r="K2655"/>
  <c r="J2682"/>
  <c r="K1933"/>
  <c r="L1934"/>
  <c r="M1934"/>
  <c r="L2068"/>
  <c r="M2068"/>
  <c r="M2178"/>
  <c r="M2397"/>
  <c r="L2397"/>
  <c r="K2351"/>
  <c r="L2352"/>
  <c r="M2352"/>
  <c r="H2536"/>
  <c r="L2536" s="1"/>
  <c r="L2537"/>
  <c r="K2690"/>
  <c r="M2691"/>
  <c r="L2691"/>
  <c r="M2871"/>
  <c r="L2021"/>
  <c r="M2021"/>
  <c r="K2161"/>
  <c r="L2162"/>
  <c r="M2162"/>
  <c r="K1898"/>
  <c r="M1899"/>
  <c r="L1899"/>
  <c r="K2377"/>
  <c r="M2378"/>
  <c r="L2378"/>
  <c r="K2310"/>
  <c r="M2311"/>
  <c r="L2311"/>
  <c r="M2499"/>
  <c r="K2519"/>
  <c r="L2520"/>
  <c r="M2520"/>
  <c r="L2434"/>
  <c r="M2434"/>
  <c r="M2561"/>
  <c r="M2641"/>
  <c r="L2641"/>
  <c r="L2713"/>
  <c r="K2776"/>
  <c r="M2777"/>
  <c r="K2825"/>
  <c r="L2828"/>
  <c r="M2828"/>
  <c r="L2053"/>
  <c r="M2053"/>
  <c r="M2073"/>
  <c r="L2073"/>
  <c r="M2143"/>
  <c r="L2143"/>
  <c r="L2182"/>
  <c r="M2182"/>
  <c r="L2231"/>
  <c r="M2231"/>
  <c r="L2255"/>
  <c r="M2255"/>
  <c r="H2253"/>
  <c r="L2253" s="1"/>
  <c r="L2254"/>
  <c r="M2288"/>
  <c r="L2288"/>
  <c r="K2362"/>
  <c r="K2358" s="1"/>
  <c r="L2363"/>
  <c r="H2458"/>
  <c r="L2458" s="1"/>
  <c r="L2459"/>
  <c r="M2621"/>
  <c r="L2685"/>
  <c r="M2685"/>
  <c r="L2783"/>
  <c r="M2783"/>
  <c r="H2813"/>
  <c r="H2812" s="1"/>
  <c r="H2811" s="1"/>
  <c r="H2810" s="1"/>
  <c r="H2809" s="1"/>
  <c r="H2808" s="1"/>
  <c r="H2807" s="1"/>
  <c r="L2814"/>
  <c r="K2838"/>
  <c r="L2843"/>
  <c r="M2843"/>
  <c r="K2005"/>
  <c r="L2006"/>
  <c r="M2006"/>
  <c r="K2025"/>
  <c r="L2026"/>
  <c r="M2026"/>
  <c r="K2065"/>
  <c r="L2066"/>
  <c r="M2066"/>
  <c r="L2086"/>
  <c r="M2086"/>
  <c r="K2107"/>
  <c r="L2108"/>
  <c r="M2108"/>
  <c r="K1936"/>
  <c r="L1937"/>
  <c r="M1937"/>
  <c r="L1970"/>
  <c r="M1970"/>
  <c r="M2031"/>
  <c r="L2031"/>
  <c r="M2051"/>
  <c r="L2051"/>
  <c r="M2071"/>
  <c r="L2071"/>
  <c r="M2180"/>
  <c r="L2180"/>
  <c r="M2228"/>
  <c r="L2333"/>
  <c r="K2413"/>
  <c r="L2414"/>
  <c r="M2414"/>
  <c r="H2286"/>
  <c r="L2286" s="1"/>
  <c r="L2287"/>
  <c r="K2473"/>
  <c r="L2474"/>
  <c r="M2474"/>
  <c r="L2531"/>
  <c r="M2531"/>
  <c r="M2547"/>
  <c r="K2584"/>
  <c r="M2585"/>
  <c r="L2585"/>
  <c r="K2616"/>
  <c r="M2617"/>
  <c r="L2617"/>
  <c r="K2682"/>
  <c r="M2683"/>
  <c r="L2683"/>
  <c r="L2692"/>
  <c r="M2692"/>
  <c r="L2772"/>
  <c r="M2772"/>
  <c r="H2826"/>
  <c r="H2825" s="1"/>
  <c r="H2824" s="1"/>
  <c r="H2823" s="1"/>
  <c r="H2822" s="1"/>
  <c r="H2821" s="1"/>
  <c r="H2820" s="1"/>
  <c r="L2827"/>
  <c r="L2841"/>
  <c r="M2841"/>
  <c r="M2854"/>
  <c r="L2854"/>
  <c r="K1949"/>
  <c r="L1950"/>
  <c r="M1950"/>
  <c r="M1983"/>
  <c r="L1983"/>
  <c r="M2083"/>
  <c r="L2083"/>
  <c r="L1942"/>
  <c r="M1942"/>
  <c r="M1955"/>
  <c r="L1955"/>
  <c r="M1975"/>
  <c r="L1975"/>
  <c r="M1995"/>
  <c r="L1995"/>
  <c r="L2016"/>
  <c r="M2016"/>
  <c r="L2036"/>
  <c r="M2036"/>
  <c r="L2056"/>
  <c r="L2076"/>
  <c r="M2076"/>
  <c r="L2096"/>
  <c r="M2096"/>
  <c r="K2145"/>
  <c r="L2146"/>
  <c r="M2146"/>
  <c r="M1821"/>
  <c r="M2186"/>
  <c r="L2186"/>
  <c r="H2178"/>
  <c r="L2178" s="1"/>
  <c r="L2179"/>
  <c r="L2233"/>
  <c r="M2233"/>
  <c r="L2257"/>
  <c r="M2257"/>
  <c r="L2290"/>
  <c r="M2290"/>
  <c r="K2337"/>
  <c r="L2338"/>
  <c r="M2338"/>
  <c r="K2369"/>
  <c r="L2370"/>
  <c r="L2490"/>
  <c r="M2490"/>
  <c r="M2536"/>
  <c r="H2538"/>
  <c r="L2538" s="1"/>
  <c r="L2540"/>
  <c r="M2551"/>
  <c r="L2551"/>
  <c r="L2591"/>
  <c r="M2591"/>
  <c r="L2607"/>
  <c r="M2607"/>
  <c r="L2623"/>
  <c r="M2623"/>
  <c r="H2621"/>
  <c r="L2621" s="1"/>
  <c r="L2622"/>
  <c r="M2660"/>
  <c r="K2719"/>
  <c r="L2720"/>
  <c r="K2741"/>
  <c r="M2742"/>
  <c r="K2755"/>
  <c r="M2756"/>
  <c r="L2756"/>
  <c r="M2784"/>
  <c r="L2784"/>
  <c r="H2803"/>
  <c r="L2803" s="1"/>
  <c r="L2804"/>
  <c r="I1959"/>
  <c r="J1992"/>
  <c r="K2142"/>
  <c r="I2451"/>
  <c r="I2450" s="1"/>
  <c r="K2787"/>
  <c r="J2825"/>
  <c r="J2824" s="1"/>
  <c r="J2823" s="1"/>
  <c r="J2822" s="1"/>
  <c r="J2821" s="1"/>
  <c r="J2820" s="1"/>
  <c r="H1949"/>
  <c r="I1969"/>
  <c r="I2030"/>
  <c r="J2204"/>
  <c r="J2203" s="1"/>
  <c r="J2202" s="1"/>
  <c r="J2201" s="1"/>
  <c r="J2200" s="1"/>
  <c r="J2199" s="1"/>
  <c r="H2505"/>
  <c r="K2706"/>
  <c r="K2728"/>
  <c r="J2728"/>
  <c r="J2727" s="1"/>
  <c r="J2726" s="1"/>
  <c r="J2725" s="1"/>
  <c r="J2724" s="1"/>
  <c r="J2723" s="1"/>
  <c r="I2851"/>
  <c r="I2850" s="1"/>
  <c r="I2849" s="1"/>
  <c r="I2848" s="1"/>
  <c r="I2847" s="1"/>
  <c r="I2846" s="1"/>
  <c r="K2858"/>
  <c r="L2877"/>
  <c r="H2871"/>
  <c r="L2871" s="1"/>
  <c r="H2851"/>
  <c r="H2850" s="1"/>
  <c r="H2849" s="1"/>
  <c r="H2848" s="1"/>
  <c r="H2847" s="1"/>
  <c r="H2846" s="1"/>
  <c r="H2796"/>
  <c r="J2775"/>
  <c r="J2774" s="1"/>
  <c r="J2764" s="1"/>
  <c r="H2682"/>
  <c r="H1944"/>
  <c r="I2546"/>
  <c r="I2545" s="1"/>
  <c r="I2544" s="1"/>
  <c r="I2543" s="1"/>
  <c r="I2542" s="1"/>
  <c r="I2580"/>
  <c r="J2580"/>
  <c r="J1939"/>
  <c r="J1964"/>
  <c r="J2050"/>
  <c r="J2332"/>
  <c r="J2328" s="1"/>
  <c r="I2466"/>
  <c r="I2465" s="1"/>
  <c r="I2464" s="1"/>
  <c r="I2463" s="1"/>
  <c r="K2431"/>
  <c r="K2015"/>
  <c r="K2055"/>
  <c r="I2070"/>
  <c r="K2075"/>
  <c r="I2090"/>
  <c r="K2095"/>
  <c r="J2285"/>
  <c r="J2284" s="1"/>
  <c r="J2283" s="1"/>
  <c r="J2282" s="1"/>
  <c r="J2281" s="1"/>
  <c r="I2332"/>
  <c r="I2328" s="1"/>
  <c r="I1964"/>
  <c r="I2005"/>
  <c r="I2025"/>
  <c r="K2050"/>
  <c r="I2065"/>
  <c r="I2085"/>
  <c r="K2533"/>
  <c r="K2560"/>
  <c r="J2030"/>
  <c r="J2070"/>
  <c r="J2090"/>
  <c r="I2457"/>
  <c r="I2456" s="1"/>
  <c r="K1954"/>
  <c r="I1982"/>
  <c r="J2095"/>
  <c r="I2160"/>
  <c r="I2155" s="1"/>
  <c r="I2285"/>
  <c r="I2284" s="1"/>
  <c r="I2283" s="1"/>
  <c r="I2282" s="1"/>
  <c r="I2281" s="1"/>
  <c r="K2391"/>
  <c r="J2620"/>
  <c r="J2619" s="1"/>
  <c r="K2010"/>
  <c r="K2030"/>
  <c r="I2045"/>
  <c r="K2070"/>
  <c r="K2090"/>
  <c r="H2005"/>
  <c r="K1959"/>
  <c r="I1974"/>
  <c r="K2020"/>
  <c r="K2060"/>
  <c r="I2075"/>
  <c r="I2177"/>
  <c r="I2340"/>
  <c r="K2546"/>
  <c r="H2580"/>
  <c r="I2127"/>
  <c r="I2126" s="1"/>
  <c r="I2125" s="1"/>
  <c r="J2409"/>
  <c r="J2408" s="1"/>
  <c r="J2407" s="1"/>
  <c r="K2285"/>
  <c r="J2160"/>
  <c r="J2155" s="1"/>
  <c r="J2466"/>
  <c r="J2465" s="1"/>
  <c r="J2464" s="1"/>
  <c r="J2463" s="1"/>
  <c r="K1944"/>
  <c r="K1964"/>
  <c r="J2075"/>
  <c r="I2095"/>
  <c r="K2252"/>
  <c r="I1954"/>
  <c r="K1974"/>
  <c r="K1987"/>
  <c r="K2085"/>
  <c r="J2185"/>
  <c r="J1974"/>
  <c r="J1987"/>
  <c r="I2040"/>
  <c r="K2045"/>
  <c r="J2085"/>
  <c r="I2148"/>
  <c r="I2185"/>
  <c r="K2204"/>
  <c r="I2391"/>
  <c r="I2381" s="1"/>
  <c r="I2560"/>
  <c r="I2559" s="1"/>
  <c r="I2558" s="1"/>
  <c r="I2557" s="1"/>
  <c r="I2556" s="1"/>
  <c r="I2555" s="1"/>
  <c r="I2620"/>
  <c r="I2619" s="1"/>
  <c r="K2620"/>
  <c r="J2010"/>
  <c r="I2050"/>
  <c r="K1982"/>
  <c r="I2010"/>
  <c r="J2035"/>
  <c r="I2060"/>
  <c r="K2080"/>
  <c r="K2114"/>
  <c r="I2204"/>
  <c r="I2203" s="1"/>
  <c r="I2202" s="1"/>
  <c r="I2201" s="1"/>
  <c r="I2200" s="1"/>
  <c r="I2199" s="1"/>
  <c r="J2252"/>
  <c r="J2251" s="1"/>
  <c r="J2250" s="1"/>
  <c r="J2249" s="1"/>
  <c r="J2526"/>
  <c r="J2533"/>
  <c r="I2409"/>
  <c r="I2408" s="1"/>
  <c r="I2407" s="1"/>
  <c r="I1939"/>
  <c r="J1997"/>
  <c r="K2035"/>
  <c r="J2055"/>
  <c r="J2546"/>
  <c r="J2545" s="1"/>
  <c r="J2544" s="1"/>
  <c r="J2543" s="1"/>
  <c r="J2542" s="1"/>
  <c r="J1944"/>
  <c r="K1969"/>
  <c r="I1997"/>
  <c r="J2015"/>
  <c r="I2055"/>
  <c r="I2107"/>
  <c r="I2106" s="1"/>
  <c r="I1944"/>
  <c r="J1949"/>
  <c r="J1969"/>
  <c r="J1982"/>
  <c r="I2015"/>
  <c r="I2020"/>
  <c r="K2040"/>
  <c r="J2080"/>
  <c r="J2114"/>
  <c r="J2113" s="1"/>
  <c r="J2112" s="1"/>
  <c r="J2127"/>
  <c r="J2126" s="1"/>
  <c r="J2125" s="1"/>
  <c r="K2185"/>
  <c r="H2204"/>
  <c r="H2203" s="1"/>
  <c r="H2202" s="1"/>
  <c r="H2201" s="1"/>
  <c r="H2200" s="1"/>
  <c r="H2199" s="1"/>
  <c r="I2252"/>
  <c r="I2251" s="1"/>
  <c r="I2250" s="1"/>
  <c r="I2249" s="1"/>
  <c r="K2457"/>
  <c r="I2526"/>
  <c r="I2533"/>
  <c r="I2588"/>
  <c r="I2587" s="1"/>
  <c r="K2588"/>
  <c r="J2107"/>
  <c r="J2106" s="1"/>
  <c r="K2526"/>
  <c r="I1949"/>
  <c r="J2040"/>
  <c r="I2080"/>
  <c r="I2114"/>
  <c r="I2113" s="1"/>
  <c r="I2112" s="1"/>
  <c r="K2332"/>
  <c r="J2340"/>
  <c r="J2391"/>
  <c r="J2457"/>
  <c r="J2456" s="1"/>
  <c r="J2560"/>
  <c r="J2559" s="1"/>
  <c r="J2558" s="1"/>
  <c r="J2557" s="1"/>
  <c r="J2556" s="1"/>
  <c r="J2555" s="1"/>
  <c r="J2588"/>
  <c r="J2587" s="1"/>
  <c r="I2632"/>
  <c r="J2632"/>
  <c r="J2612"/>
  <c r="H2632"/>
  <c r="H2612"/>
  <c r="H2601"/>
  <c r="H2600" s="1"/>
  <c r="J2431"/>
  <c r="J2430" s="1"/>
  <c r="J2429" s="1"/>
  <c r="J2428" s="1"/>
  <c r="J2427" s="1"/>
  <c r="I2431"/>
  <c r="I2430" s="1"/>
  <c r="I2429" s="1"/>
  <c r="I2428" s="1"/>
  <c r="I2427" s="1"/>
  <c r="H2409"/>
  <c r="H2408" s="1"/>
  <c r="H2407" s="1"/>
  <c r="H2391"/>
  <c r="H2381" s="1"/>
  <c r="H2230"/>
  <c r="H2148"/>
  <c r="H2127"/>
  <c r="H2126" s="1"/>
  <c r="H2125" s="1"/>
  <c r="H2070"/>
  <c r="H2015"/>
  <c r="H1997"/>
  <c r="H1974"/>
  <c r="H1964"/>
  <c r="H1959"/>
  <c r="H1954"/>
  <c r="H2160"/>
  <c r="H2155" s="1"/>
  <c r="H2141"/>
  <c r="H2114"/>
  <c r="H2113" s="1"/>
  <c r="H2112" s="1"/>
  <c r="H2095"/>
  <c r="H2090"/>
  <c r="H2085"/>
  <c r="H2080"/>
  <c r="H2075"/>
  <c r="H2065"/>
  <c r="H2055"/>
  <c r="H2050"/>
  <c r="H2045"/>
  <c r="H2040"/>
  <c r="H2035"/>
  <c r="H2030"/>
  <c r="H2025"/>
  <c r="H2020"/>
  <c r="H2010"/>
  <c r="H1992"/>
  <c r="H1987"/>
  <c r="H1982"/>
  <c r="H1969"/>
  <c r="K1919"/>
  <c r="J1919"/>
  <c r="J1918" s="1"/>
  <c r="I1919"/>
  <c r="I1918" s="1"/>
  <c r="K1916"/>
  <c r="K1915" s="1"/>
  <c r="J1916"/>
  <c r="J1915" s="1"/>
  <c r="I1916"/>
  <c r="I1915" s="1"/>
  <c r="K1912"/>
  <c r="J1912"/>
  <c r="J1911" s="1"/>
  <c r="J1910" s="1"/>
  <c r="I1912"/>
  <c r="I1911" s="1"/>
  <c r="I1910" s="1"/>
  <c r="J1906"/>
  <c r="J1902" s="1"/>
  <c r="I1906"/>
  <c r="I1902" s="1"/>
  <c r="K1906"/>
  <c r="K1902" s="1"/>
  <c r="K1895"/>
  <c r="J1895"/>
  <c r="J1894" s="1"/>
  <c r="I1895"/>
  <c r="I1894" s="1"/>
  <c r="K1888"/>
  <c r="J1888"/>
  <c r="I1888"/>
  <c r="K1886"/>
  <c r="J1886"/>
  <c r="I1886"/>
  <c r="K1883"/>
  <c r="J1883"/>
  <c r="J1882" s="1"/>
  <c r="I1883"/>
  <c r="I1882" s="1"/>
  <c r="K1879"/>
  <c r="J1879"/>
  <c r="I1879"/>
  <c r="K1876"/>
  <c r="J1876"/>
  <c r="I1876"/>
  <c r="K1874"/>
  <c r="J1874"/>
  <c r="I1874"/>
  <c r="K1872"/>
  <c r="J1872"/>
  <c r="I1872"/>
  <c r="H1919"/>
  <c r="H1918" s="1"/>
  <c r="H1916"/>
  <c r="H1915" s="1"/>
  <c r="H1912"/>
  <c r="H1911" s="1"/>
  <c r="H1910" s="1"/>
  <c r="H1906"/>
  <c r="H1902" s="1"/>
  <c r="H1895"/>
  <c r="H1894" s="1"/>
  <c r="H1893" s="1"/>
  <c r="H1888"/>
  <c r="H1886"/>
  <c r="H1883"/>
  <c r="H1882" s="1"/>
  <c r="H1879"/>
  <c r="H1876"/>
  <c r="H1874"/>
  <c r="H1872"/>
  <c r="K1865"/>
  <c r="J1865"/>
  <c r="I1865"/>
  <c r="K1863"/>
  <c r="J1863"/>
  <c r="I1863"/>
  <c r="H1865"/>
  <c r="H1863"/>
  <c r="K1855"/>
  <c r="J1855"/>
  <c r="J1854" s="1"/>
  <c r="I1855"/>
  <c r="I1854" s="1"/>
  <c r="K1852"/>
  <c r="J1852"/>
  <c r="J1851" s="1"/>
  <c r="I1852"/>
  <c r="I1851" s="1"/>
  <c r="K1848"/>
  <c r="J1848"/>
  <c r="J1847" s="1"/>
  <c r="I1848"/>
  <c r="I1847" s="1"/>
  <c r="H1855"/>
  <c r="H1854" s="1"/>
  <c r="H1852"/>
  <c r="H1851" s="1"/>
  <c r="H1848"/>
  <c r="H1847" s="1"/>
  <c r="K1840"/>
  <c r="J1840"/>
  <c r="I1840"/>
  <c r="K1837"/>
  <c r="J1837"/>
  <c r="I1837"/>
  <c r="K1833"/>
  <c r="J1833"/>
  <c r="I1833"/>
  <c r="K1830"/>
  <c r="J1830"/>
  <c r="I1830"/>
  <c r="K1828"/>
  <c r="J1828"/>
  <c r="I1828"/>
  <c r="K1825"/>
  <c r="J1825"/>
  <c r="J1824" s="1"/>
  <c r="I1825"/>
  <c r="I1824" s="1"/>
  <c r="K1819"/>
  <c r="J1819"/>
  <c r="I1819"/>
  <c r="K1817"/>
  <c r="J1817"/>
  <c r="I1817"/>
  <c r="K1815"/>
  <c r="J1815"/>
  <c r="I1815"/>
  <c r="K1812"/>
  <c r="J1812"/>
  <c r="J1811" s="1"/>
  <c r="I1812"/>
  <c r="I1811" s="1"/>
  <c r="K1808"/>
  <c r="J1808"/>
  <c r="I1808"/>
  <c r="K1806"/>
  <c r="J1806"/>
  <c r="I1806"/>
  <c r="K1804"/>
  <c r="J1804"/>
  <c r="I1804"/>
  <c r="K1802"/>
  <c r="J1802"/>
  <c r="I1802"/>
  <c r="K1799"/>
  <c r="K1798" s="1"/>
  <c r="J1799"/>
  <c r="J1798" s="1"/>
  <c r="I1799"/>
  <c r="I1798" s="1"/>
  <c r="H1837"/>
  <c r="H1836" s="1"/>
  <c r="H1835" s="1"/>
  <c r="H1833"/>
  <c r="H1830"/>
  <c r="H1828"/>
  <c r="H1825"/>
  <c r="H1824" s="1"/>
  <c r="H1819"/>
  <c r="H1817"/>
  <c r="H1815"/>
  <c r="H1812"/>
  <c r="H1811" s="1"/>
  <c r="H1808"/>
  <c r="H1806"/>
  <c r="H1804"/>
  <c r="H1802"/>
  <c r="H1799"/>
  <c r="H1798" s="1"/>
  <c r="K1791"/>
  <c r="J1791"/>
  <c r="J1790" s="1"/>
  <c r="J1789" s="1"/>
  <c r="I1791"/>
  <c r="I1790" s="1"/>
  <c r="I1789" s="1"/>
  <c r="K1787"/>
  <c r="J1787"/>
  <c r="J1786" s="1"/>
  <c r="J1785" s="1"/>
  <c r="I1787"/>
  <c r="I1786" s="1"/>
  <c r="I1785" s="1"/>
  <c r="K1781"/>
  <c r="J1781"/>
  <c r="J1780" s="1"/>
  <c r="J1779" s="1"/>
  <c r="J1778" s="1"/>
  <c r="J1777" s="1"/>
  <c r="I1781"/>
  <c r="I1780" s="1"/>
  <c r="I1779" s="1"/>
  <c r="I1778" s="1"/>
  <c r="I1777" s="1"/>
  <c r="H1791"/>
  <c r="H1790" s="1"/>
  <c r="H1789" s="1"/>
  <c r="H1787"/>
  <c r="H1786" s="1"/>
  <c r="H1785" s="1"/>
  <c r="H1781"/>
  <c r="H1780" s="1"/>
  <c r="H1779" s="1"/>
  <c r="H1778" s="1"/>
  <c r="H1777" s="1"/>
  <c r="K1768"/>
  <c r="J1768"/>
  <c r="J1767" s="1"/>
  <c r="I1768"/>
  <c r="I1767" s="1"/>
  <c r="K1765"/>
  <c r="J1765"/>
  <c r="I1765"/>
  <c r="K1763"/>
  <c r="J1763"/>
  <c r="I1763"/>
  <c r="K1761"/>
  <c r="J1761"/>
  <c r="I1761"/>
  <c r="H1768"/>
  <c r="H1767" s="1"/>
  <c r="H1765"/>
  <c r="H1763"/>
  <c r="K1700"/>
  <c r="J1700"/>
  <c r="I1700"/>
  <c r="K1752"/>
  <c r="J1752"/>
  <c r="J1751" s="1"/>
  <c r="J1750" s="1"/>
  <c r="J1749" s="1"/>
  <c r="J1748" s="1"/>
  <c r="J1747" s="1"/>
  <c r="I1752"/>
  <c r="I1751" s="1"/>
  <c r="I1750" s="1"/>
  <c r="I1749" s="1"/>
  <c r="I1748" s="1"/>
  <c r="I1747" s="1"/>
  <c r="K1744"/>
  <c r="J1744"/>
  <c r="J1743" s="1"/>
  <c r="I1744"/>
  <c r="I1743" s="1"/>
  <c r="K1741"/>
  <c r="K1740" s="1"/>
  <c r="J1741"/>
  <c r="J1740" s="1"/>
  <c r="I1741"/>
  <c r="I1740" s="1"/>
  <c r="K1738"/>
  <c r="J1738"/>
  <c r="I1738"/>
  <c r="K1736"/>
  <c r="J1736"/>
  <c r="I1736"/>
  <c r="K1733"/>
  <c r="J1733"/>
  <c r="J1732" s="1"/>
  <c r="I1733"/>
  <c r="I1732" s="1"/>
  <c r="K1722"/>
  <c r="J1722"/>
  <c r="I1722"/>
  <c r="K1720"/>
  <c r="J1720"/>
  <c r="I1720"/>
  <c r="K1717"/>
  <c r="J1717"/>
  <c r="I1717"/>
  <c r="J1715"/>
  <c r="I1715"/>
  <c r="K1707"/>
  <c r="J1707"/>
  <c r="J1706" s="1"/>
  <c r="I1707"/>
  <c r="I1706" s="1"/>
  <c r="K1704"/>
  <c r="J1704"/>
  <c r="I1704"/>
  <c r="K1702"/>
  <c r="J1702"/>
  <c r="I1702"/>
  <c r="H1752"/>
  <c r="H1751" s="1"/>
  <c r="H1750" s="1"/>
  <c r="H1749" s="1"/>
  <c r="H1748" s="1"/>
  <c r="H1747" s="1"/>
  <c r="H1744"/>
  <c r="H1743" s="1"/>
  <c r="H1741"/>
  <c r="H1740" s="1"/>
  <c r="H1738"/>
  <c r="H1736"/>
  <c r="H1733"/>
  <c r="H1732" s="1"/>
  <c r="H1722"/>
  <c r="H1720"/>
  <c r="H1717"/>
  <c r="H1715"/>
  <c r="H1707"/>
  <c r="H1706" s="1"/>
  <c r="H1702"/>
  <c r="K1691"/>
  <c r="J1691"/>
  <c r="J1690" s="1"/>
  <c r="J1689" s="1"/>
  <c r="I1691"/>
  <c r="I1690" s="1"/>
  <c r="I1689" s="1"/>
  <c r="K1687"/>
  <c r="J1687"/>
  <c r="I1687"/>
  <c r="K1685"/>
  <c r="J1685"/>
  <c r="I1685"/>
  <c r="K1683"/>
  <c r="J1683"/>
  <c r="I1683"/>
  <c r="H1691"/>
  <c r="H1690" s="1"/>
  <c r="H1689" s="1"/>
  <c r="H1687"/>
  <c r="H1685"/>
  <c r="K1658"/>
  <c r="K1655" s="1"/>
  <c r="J1658"/>
  <c r="I1658"/>
  <c r="H1658"/>
  <c r="L1640"/>
  <c r="L1630"/>
  <c r="K1598"/>
  <c r="J1598"/>
  <c r="I1598"/>
  <c r="K1596"/>
  <c r="J1596"/>
  <c r="I1596"/>
  <c r="H1598"/>
  <c r="H1596"/>
  <c r="H1591"/>
  <c r="H1589"/>
  <c r="H1587"/>
  <c r="H1581"/>
  <c r="H1580" s="1"/>
  <c r="H1578"/>
  <c r="H1577" s="1"/>
  <c r="H1574"/>
  <c r="H1573" s="1"/>
  <c r="H1571"/>
  <c r="H1570" s="1"/>
  <c r="H1568"/>
  <c r="H1567" s="1"/>
  <c r="H1565"/>
  <c r="H1564" s="1"/>
  <c r="H1562"/>
  <c r="H1561" s="1"/>
  <c r="K1667"/>
  <c r="J1667"/>
  <c r="J1666" s="1"/>
  <c r="I1667"/>
  <c r="I1666" s="1"/>
  <c r="K1664"/>
  <c r="J1664"/>
  <c r="I1664"/>
  <c r="K1662"/>
  <c r="J1662"/>
  <c r="I1662"/>
  <c r="K1652"/>
  <c r="J1652"/>
  <c r="J1651" s="1"/>
  <c r="I1652"/>
  <c r="I1651" s="1"/>
  <c r="K1649"/>
  <c r="J1649"/>
  <c r="J1648" s="1"/>
  <c r="I1649"/>
  <c r="I1648" s="1"/>
  <c r="K1645"/>
  <c r="J1645"/>
  <c r="I1645"/>
  <c r="K1643"/>
  <c r="J1643"/>
  <c r="I1643"/>
  <c r="K1641"/>
  <c r="J1641"/>
  <c r="I1641"/>
  <c r="K1639"/>
  <c r="J1639"/>
  <c r="I1639"/>
  <c r="K1636"/>
  <c r="K1635" s="1"/>
  <c r="J1636"/>
  <c r="J1635" s="1"/>
  <c r="I1636"/>
  <c r="I1635" s="1"/>
  <c r="K1632"/>
  <c r="J1632"/>
  <c r="J1631" s="1"/>
  <c r="I1632"/>
  <c r="I1631" s="1"/>
  <c r="K1629"/>
  <c r="J1629"/>
  <c r="J1628" s="1"/>
  <c r="I1629"/>
  <c r="I1628" s="1"/>
  <c r="K1626"/>
  <c r="J1626"/>
  <c r="J1625" s="1"/>
  <c r="I1626"/>
  <c r="I1625" s="1"/>
  <c r="K1622"/>
  <c r="J1622"/>
  <c r="J1621" s="1"/>
  <c r="I1622"/>
  <c r="I1621" s="1"/>
  <c r="K1619"/>
  <c r="J1619"/>
  <c r="J1618" s="1"/>
  <c r="I1619"/>
  <c r="I1618" s="1"/>
  <c r="K1616"/>
  <c r="J1616"/>
  <c r="J1615" s="1"/>
  <c r="I1616"/>
  <c r="I1615" s="1"/>
  <c r="K1612"/>
  <c r="J1612"/>
  <c r="J1611" s="1"/>
  <c r="J1610" s="1"/>
  <c r="I1612"/>
  <c r="I1611" s="1"/>
  <c r="I1610" s="1"/>
  <c r="K1607"/>
  <c r="J1607"/>
  <c r="I1607"/>
  <c r="K1605"/>
  <c r="J1605"/>
  <c r="I1605"/>
  <c r="K1591"/>
  <c r="J1591"/>
  <c r="I1591"/>
  <c r="K1589"/>
  <c r="J1589"/>
  <c r="I1589"/>
  <c r="K1587"/>
  <c r="J1587"/>
  <c r="I1587"/>
  <c r="K1585"/>
  <c r="J1585"/>
  <c r="I1585"/>
  <c r="K1581"/>
  <c r="K1580" s="1"/>
  <c r="K1576" s="1"/>
  <c r="J1581"/>
  <c r="J1580" s="1"/>
  <c r="J1576" s="1"/>
  <c r="I1581"/>
  <c r="I1580" s="1"/>
  <c r="I1576" s="1"/>
  <c r="K1574"/>
  <c r="J1574"/>
  <c r="J1573" s="1"/>
  <c r="I1574"/>
  <c r="I1573" s="1"/>
  <c r="K1571"/>
  <c r="J1571"/>
  <c r="J1570" s="1"/>
  <c r="I1571"/>
  <c r="I1570" s="1"/>
  <c r="K1568"/>
  <c r="J1568"/>
  <c r="J1567" s="1"/>
  <c r="I1568"/>
  <c r="I1567" s="1"/>
  <c r="K1565"/>
  <c r="J1565"/>
  <c r="J1564" s="1"/>
  <c r="I1565"/>
  <c r="I1564" s="1"/>
  <c r="K1562"/>
  <c r="J1562"/>
  <c r="J1561" s="1"/>
  <c r="I1562"/>
  <c r="I1561" s="1"/>
  <c r="K1554"/>
  <c r="J1554"/>
  <c r="J1553" s="1"/>
  <c r="J1552" s="1"/>
  <c r="J1551" s="1"/>
  <c r="J1550" s="1"/>
  <c r="J1549" s="1"/>
  <c r="I1554"/>
  <c r="I1553" s="1"/>
  <c r="I1552" s="1"/>
  <c r="I1551" s="1"/>
  <c r="I1550" s="1"/>
  <c r="I1549" s="1"/>
  <c r="K1546"/>
  <c r="J1546"/>
  <c r="J1545" s="1"/>
  <c r="J1544" s="1"/>
  <c r="J1543" s="1"/>
  <c r="J1542" s="1"/>
  <c r="J1541" s="1"/>
  <c r="I1546"/>
  <c r="I1545" s="1"/>
  <c r="I1544" s="1"/>
  <c r="I1543" s="1"/>
  <c r="I1542" s="1"/>
  <c r="I1541" s="1"/>
  <c r="H1667"/>
  <c r="H1666" s="1"/>
  <c r="H1664"/>
  <c r="H1662"/>
  <c r="H1652"/>
  <c r="H1651" s="1"/>
  <c r="H1649"/>
  <c r="H1648" s="1"/>
  <c r="H1643"/>
  <c r="H1641"/>
  <c r="H1636"/>
  <c r="H1635" s="1"/>
  <c r="H1632"/>
  <c r="H1631" s="1"/>
  <c r="H1626"/>
  <c r="H1625" s="1"/>
  <c r="H1622"/>
  <c r="H1621" s="1"/>
  <c r="H1619"/>
  <c r="H1618" s="1"/>
  <c r="H1616"/>
  <c r="H1615" s="1"/>
  <c r="H1612"/>
  <c r="H1611" s="1"/>
  <c r="H1610" s="1"/>
  <c r="H1607"/>
  <c r="H1605"/>
  <c r="H1554"/>
  <c r="H1553" s="1"/>
  <c r="H1552" s="1"/>
  <c r="H1551" s="1"/>
  <c r="H1550" s="1"/>
  <c r="H1549" s="1"/>
  <c r="H1546"/>
  <c r="H1545" s="1"/>
  <c r="H1544" s="1"/>
  <c r="H1543" s="1"/>
  <c r="H1542" s="1"/>
  <c r="H1541" s="1"/>
  <c r="K1524"/>
  <c r="K1523" s="1"/>
  <c r="J1524"/>
  <c r="J1523" s="1"/>
  <c r="I1524"/>
  <c r="I1523" s="1"/>
  <c r="H1524"/>
  <c r="H1523" s="1"/>
  <c r="K1537"/>
  <c r="J1537"/>
  <c r="J1536" s="1"/>
  <c r="I1537"/>
  <c r="I1536" s="1"/>
  <c r="K1534"/>
  <c r="K1533" s="1"/>
  <c r="J1534"/>
  <c r="J1533" s="1"/>
  <c r="I1534"/>
  <c r="I1533" s="1"/>
  <c r="K1530"/>
  <c r="J1530"/>
  <c r="J1529" s="1"/>
  <c r="I1530"/>
  <c r="I1529" s="1"/>
  <c r="K1527"/>
  <c r="J1527"/>
  <c r="J1526" s="1"/>
  <c r="I1527"/>
  <c r="I1526" s="1"/>
  <c r="K1517"/>
  <c r="J1517"/>
  <c r="J1516" s="1"/>
  <c r="I1517"/>
  <c r="I1516" s="1"/>
  <c r="K1514"/>
  <c r="K1513" s="1"/>
  <c r="J1514"/>
  <c r="J1513" s="1"/>
  <c r="I1514"/>
  <c r="I1513" s="1"/>
  <c r="K1507"/>
  <c r="J1507"/>
  <c r="J1506" s="1"/>
  <c r="I1507"/>
  <c r="I1506" s="1"/>
  <c r="K1504"/>
  <c r="J1504"/>
  <c r="J1503" s="1"/>
  <c r="I1504"/>
  <c r="I1503" s="1"/>
  <c r="K1492"/>
  <c r="J1492"/>
  <c r="J1491" s="1"/>
  <c r="J1490" s="1"/>
  <c r="J1489" s="1"/>
  <c r="J1488" s="1"/>
  <c r="J1487" s="1"/>
  <c r="I1492"/>
  <c r="I1491" s="1"/>
  <c r="I1490" s="1"/>
  <c r="I1489" s="1"/>
  <c r="I1488" s="1"/>
  <c r="I1487" s="1"/>
  <c r="K1484"/>
  <c r="J1484"/>
  <c r="J1483" s="1"/>
  <c r="J1482" s="1"/>
  <c r="J1481" s="1"/>
  <c r="J1480" s="1"/>
  <c r="J1479" s="1"/>
  <c r="I1484"/>
  <c r="I1483" s="1"/>
  <c r="I1482" s="1"/>
  <c r="I1481" s="1"/>
  <c r="I1480" s="1"/>
  <c r="I1479" s="1"/>
  <c r="K1476"/>
  <c r="J1476"/>
  <c r="I1476"/>
  <c r="K1474"/>
  <c r="J1474"/>
  <c r="I1474"/>
  <c r="K1469"/>
  <c r="K1468" s="1"/>
  <c r="K1467" s="1"/>
  <c r="K1466" s="1"/>
  <c r="J1469"/>
  <c r="J1468" s="1"/>
  <c r="J1467" s="1"/>
  <c r="J1466" s="1"/>
  <c r="I1469"/>
  <c r="I1468" s="1"/>
  <c r="I1467" s="1"/>
  <c r="I1466" s="1"/>
  <c r="K1462"/>
  <c r="J1462"/>
  <c r="J1461" s="1"/>
  <c r="J1460" s="1"/>
  <c r="J1459" s="1"/>
  <c r="I1462"/>
  <c r="I1461" s="1"/>
  <c r="I1460" s="1"/>
  <c r="I1459" s="1"/>
  <c r="K1456"/>
  <c r="J1456"/>
  <c r="J1455" s="1"/>
  <c r="I1456"/>
  <c r="I1455" s="1"/>
  <c r="K1453"/>
  <c r="J1453"/>
  <c r="I1453"/>
  <c r="K1451"/>
  <c r="J1451"/>
  <c r="I1451"/>
  <c r="K1449"/>
  <c r="J1449"/>
  <c r="I1449"/>
  <c r="K1447"/>
  <c r="J1447"/>
  <c r="I1447"/>
  <c r="K1433"/>
  <c r="J1433"/>
  <c r="J1432" s="1"/>
  <c r="I1433"/>
  <c r="I1432" s="1"/>
  <c r="K1430"/>
  <c r="J1430"/>
  <c r="J1429" s="1"/>
  <c r="I1430"/>
  <c r="I1429" s="1"/>
  <c r="H1537"/>
  <c r="H1536" s="1"/>
  <c r="H1534"/>
  <c r="H1533" s="1"/>
  <c r="H1530"/>
  <c r="H1529" s="1"/>
  <c r="H1527"/>
  <c r="H1526" s="1"/>
  <c r="H1517"/>
  <c r="H1516" s="1"/>
  <c r="H1514"/>
  <c r="H1513" s="1"/>
  <c r="H1507"/>
  <c r="H1506" s="1"/>
  <c r="H1504"/>
  <c r="H1503" s="1"/>
  <c r="H1492"/>
  <c r="H1491" s="1"/>
  <c r="H1490" s="1"/>
  <c r="H1489" s="1"/>
  <c r="H1488" s="1"/>
  <c r="H1487" s="1"/>
  <c r="H1484"/>
  <c r="H1483" s="1"/>
  <c r="H1482" s="1"/>
  <c r="H1481" s="1"/>
  <c r="H1480" s="1"/>
  <c r="H1479" s="1"/>
  <c r="H1476"/>
  <c r="H1474"/>
  <c r="H1469"/>
  <c r="H1468" s="1"/>
  <c r="H1467" s="1"/>
  <c r="H1466" s="1"/>
  <c r="E1991" i="3"/>
  <c r="H1462" i="2"/>
  <c r="H1461" s="1"/>
  <c r="H1460" s="1"/>
  <c r="H1459" s="1"/>
  <c r="H1456"/>
  <c r="H1455" s="1"/>
  <c r="H1453"/>
  <c r="H1451"/>
  <c r="H1449"/>
  <c r="H1433"/>
  <c r="H1432" s="1"/>
  <c r="H1430"/>
  <c r="H1429" s="1"/>
  <c r="J2380" l="1"/>
  <c r="J2374" s="1"/>
  <c r="J2373" s="1"/>
  <c r="I2380"/>
  <c r="I2374" s="1"/>
  <c r="I2373" s="1"/>
  <c r="K2381"/>
  <c r="J2673"/>
  <c r="J2672" s="1"/>
  <c r="J2671" s="1"/>
  <c r="J2670" s="1"/>
  <c r="I1924"/>
  <c r="I1923" s="1"/>
  <c r="I1922" s="1"/>
  <c r="J1924"/>
  <c r="J1923" s="1"/>
  <c r="J1922" s="1"/>
  <c r="H2380"/>
  <c r="H2374" s="1"/>
  <c r="H2373" s="1"/>
  <c r="I1604"/>
  <c r="I1603" s="1"/>
  <c r="I1602" s="1"/>
  <c r="K1924"/>
  <c r="H1924"/>
  <c r="H1923" s="1"/>
  <c r="H1922" s="1"/>
  <c r="L2813"/>
  <c r="H1655"/>
  <c r="H1654" s="1"/>
  <c r="H2674"/>
  <c r="H2673" s="1"/>
  <c r="H2672" s="1"/>
  <c r="H2671" s="1"/>
  <c r="H2670" s="1"/>
  <c r="I1655"/>
  <c r="I1654" s="1"/>
  <c r="J1655"/>
  <c r="J1654" s="1"/>
  <c r="H1576"/>
  <c r="H1862"/>
  <c r="H1861" s="1"/>
  <c r="H1860" s="1"/>
  <c r="H1859" s="1"/>
  <c r="H2241"/>
  <c r="H2240" s="1"/>
  <c r="K1862"/>
  <c r="K1861" s="1"/>
  <c r="K1860" s="1"/>
  <c r="K1859" s="1"/>
  <c r="I2449"/>
  <c r="I2448" s="1"/>
  <c r="J1862"/>
  <c r="J1861" s="1"/>
  <c r="J1860" s="1"/>
  <c r="J1859" s="1"/>
  <c r="K2127"/>
  <c r="L2127" s="1"/>
  <c r="I2136"/>
  <c r="I2135" s="1"/>
  <c r="L2742"/>
  <c r="H2728"/>
  <c r="H2727" s="1"/>
  <c r="H2726" s="1"/>
  <c r="H2725" s="1"/>
  <c r="H2724" s="1"/>
  <c r="H2723" s="1"/>
  <c r="L2574"/>
  <c r="L2452"/>
  <c r="L2826"/>
  <c r="I2673"/>
  <c r="I2672" s="1"/>
  <c r="I2671" s="1"/>
  <c r="I2670" s="1"/>
  <c r="H2466"/>
  <c r="H2465" s="1"/>
  <c r="H2464" s="1"/>
  <c r="H2463" s="1"/>
  <c r="H2870"/>
  <c r="L2870" s="1"/>
  <c r="L2733"/>
  <c r="H2285"/>
  <c r="H2284" s="1"/>
  <c r="H2283" s="1"/>
  <c r="H2282" s="1"/>
  <c r="H2281" s="1"/>
  <c r="H2221"/>
  <c r="L2221" s="1"/>
  <c r="I2176"/>
  <c r="I2175" s="1"/>
  <c r="I2174" s="1"/>
  <c r="I2173" s="1"/>
  <c r="H2620"/>
  <c r="H2619" s="1"/>
  <c r="H2599" s="1"/>
  <c r="K2600"/>
  <c r="M2600" s="1"/>
  <c r="I2220"/>
  <c r="I2219" s="1"/>
  <c r="I2218" s="1"/>
  <c r="I2217" s="1"/>
  <c r="I2216" s="1"/>
  <c r="I1522"/>
  <c r="J2449"/>
  <c r="J2448" s="1"/>
  <c r="K2220"/>
  <c r="K2219" s="1"/>
  <c r="K2218" s="1"/>
  <c r="K2865"/>
  <c r="M2865" s="1"/>
  <c r="M2870"/>
  <c r="L2839"/>
  <c r="H2659"/>
  <c r="H2658" s="1"/>
  <c r="H2649" s="1"/>
  <c r="H2648" s="1"/>
  <c r="H2647" s="1"/>
  <c r="H2646" s="1"/>
  <c r="J2599"/>
  <c r="J2598" s="1"/>
  <c r="J2597" s="1"/>
  <c r="J2596" s="1"/>
  <c r="H2533"/>
  <c r="L2533" s="1"/>
  <c r="I2525"/>
  <c r="I2496" s="1"/>
  <c r="J2525"/>
  <c r="J2496" s="1"/>
  <c r="K2525"/>
  <c r="K2515"/>
  <c r="H2498"/>
  <c r="H2497" s="1"/>
  <c r="K2465"/>
  <c r="H2457"/>
  <c r="H2456" s="1"/>
  <c r="H2449" s="1"/>
  <c r="H2448" s="1"/>
  <c r="H2327"/>
  <c r="H2321" s="1"/>
  <c r="H2314" s="1"/>
  <c r="J2220"/>
  <c r="J2219" s="1"/>
  <c r="J2218" s="1"/>
  <c r="J2217" s="1"/>
  <c r="J2216" s="1"/>
  <c r="J2176"/>
  <c r="J2175" s="1"/>
  <c r="J2174" s="1"/>
  <c r="J2173" s="1"/>
  <c r="K2176"/>
  <c r="K2175" s="1"/>
  <c r="K2174" s="1"/>
  <c r="K2148"/>
  <c r="M2148" s="1"/>
  <c r="J2136"/>
  <c r="J2135" s="1"/>
  <c r="K2141"/>
  <c r="M2141" s="1"/>
  <c r="I1862"/>
  <c r="I1861" s="1"/>
  <c r="I1860" s="1"/>
  <c r="I1859" s="1"/>
  <c r="H1714"/>
  <c r="K1604"/>
  <c r="K1603" s="1"/>
  <c r="K1602" s="1"/>
  <c r="J1604"/>
  <c r="J1603" s="1"/>
  <c r="J1602" s="1"/>
  <c r="I1532"/>
  <c r="J1532"/>
  <c r="J1522"/>
  <c r="J1512"/>
  <c r="J1511" s="1"/>
  <c r="J1510" s="1"/>
  <c r="I1512"/>
  <c r="I1511" s="1"/>
  <c r="I1510" s="1"/>
  <c r="J1502"/>
  <c r="J1501" s="1"/>
  <c r="J1500" s="1"/>
  <c r="I1502"/>
  <c r="I1501" s="1"/>
  <c r="I1500" s="1"/>
  <c r="E1990" i="3"/>
  <c r="K2380" i="2"/>
  <c r="K2203"/>
  <c r="M2203" s="1"/>
  <c r="I1914"/>
  <c r="J1885"/>
  <c r="J1661"/>
  <c r="J1660" s="1"/>
  <c r="K1526"/>
  <c r="M1527"/>
  <c r="L1527"/>
  <c r="K1732"/>
  <c r="L1733"/>
  <c r="M1733"/>
  <c r="L1872"/>
  <c r="M1872"/>
  <c r="K2619"/>
  <c r="M2620"/>
  <c r="K2430"/>
  <c r="M2431"/>
  <c r="K2376"/>
  <c r="L2377"/>
  <c r="M2377"/>
  <c r="K1506"/>
  <c r="M1507"/>
  <c r="L1507"/>
  <c r="L1524"/>
  <c r="K1625"/>
  <c r="L1626"/>
  <c r="M1626"/>
  <c r="M1645"/>
  <c r="L1717"/>
  <c r="K1885"/>
  <c r="L1886"/>
  <c r="M2347"/>
  <c r="L2347"/>
  <c r="K2766"/>
  <c r="L2767"/>
  <c r="M2767"/>
  <c r="K2850"/>
  <c r="L2851"/>
  <c r="M2851"/>
  <c r="M1763"/>
  <c r="L1763"/>
  <c r="K1786"/>
  <c r="L1787"/>
  <c r="K2587"/>
  <c r="M2588"/>
  <c r="L1969"/>
  <c r="M1969"/>
  <c r="M2221"/>
  <c r="L2141"/>
  <c r="L2391"/>
  <c r="M2391"/>
  <c r="M2065"/>
  <c r="L2065"/>
  <c r="L2362"/>
  <c r="K2492"/>
  <c r="L2636"/>
  <c r="L2512"/>
  <c r="M2512"/>
  <c r="K1516"/>
  <c r="K1512" s="1"/>
  <c r="K1511" s="1"/>
  <c r="K1510" s="1"/>
  <c r="L1517"/>
  <c r="L1722"/>
  <c r="H1704"/>
  <c r="L1704" s="1"/>
  <c r="L1705"/>
  <c r="K2718"/>
  <c r="L2719"/>
  <c r="M2413"/>
  <c r="L2413"/>
  <c r="K2689"/>
  <c r="L2690"/>
  <c r="M2690"/>
  <c r="K2654"/>
  <c r="M2655"/>
  <c r="L2655"/>
  <c r="M2241"/>
  <c r="L2164"/>
  <c r="M2164"/>
  <c r="K2422"/>
  <c r="L2423"/>
  <c r="M2423"/>
  <c r="L2701"/>
  <c r="L2329"/>
  <c r="M2329"/>
  <c r="K1621"/>
  <c r="L1622"/>
  <c r="M1622"/>
  <c r="M1643"/>
  <c r="L1643"/>
  <c r="H1585"/>
  <c r="H1584" s="1"/>
  <c r="H1583" s="1"/>
  <c r="L1586"/>
  <c r="K1767"/>
  <c r="L1768"/>
  <c r="M1768"/>
  <c r="L1806"/>
  <c r="K1882"/>
  <c r="L1883"/>
  <c r="K1918"/>
  <c r="K1914" s="1"/>
  <c r="M2035"/>
  <c r="L2035"/>
  <c r="M2075"/>
  <c r="L2075"/>
  <c r="M2103"/>
  <c r="L2103"/>
  <c r="M2399"/>
  <c r="L2399"/>
  <c r="L2679"/>
  <c r="L2341"/>
  <c r="M2341"/>
  <c r="K2156"/>
  <c r="M2157"/>
  <c r="L2157"/>
  <c r="M2770"/>
  <c r="L2770"/>
  <c r="K2194"/>
  <c r="L2195"/>
  <c r="M1447"/>
  <c r="L1476"/>
  <c r="M1476"/>
  <c r="K1529"/>
  <c r="L1530"/>
  <c r="M1530"/>
  <c r="K1573"/>
  <c r="L1574"/>
  <c r="K1611"/>
  <c r="L1612"/>
  <c r="L1636"/>
  <c r="L1664"/>
  <c r="K1690"/>
  <c r="M1702"/>
  <c r="L1702"/>
  <c r="L1736"/>
  <c r="M1736"/>
  <c r="M1700"/>
  <c r="M1761"/>
  <c r="K1780"/>
  <c r="L1781"/>
  <c r="M1781"/>
  <c r="M1799"/>
  <c r="L1799"/>
  <c r="M1819"/>
  <c r="L1819"/>
  <c r="K1847"/>
  <c r="L1848"/>
  <c r="M1848"/>
  <c r="L1874"/>
  <c r="M1874"/>
  <c r="M2230"/>
  <c r="L2230"/>
  <c r="K2456"/>
  <c r="M2457"/>
  <c r="L2040"/>
  <c r="M2040"/>
  <c r="L1974"/>
  <c r="M1974"/>
  <c r="L2020"/>
  <c r="M2020"/>
  <c r="L2030"/>
  <c r="M2030"/>
  <c r="L1954"/>
  <c r="M1954"/>
  <c r="K2705"/>
  <c r="L2706"/>
  <c r="K2786"/>
  <c r="K2368"/>
  <c r="L2369"/>
  <c r="L2682"/>
  <c r="M2682"/>
  <c r="K1897"/>
  <c r="L1898"/>
  <c r="M1898"/>
  <c r="M1933"/>
  <c r="L1933"/>
  <c r="L2522"/>
  <c r="M2522"/>
  <c r="L2506"/>
  <c r="M2506"/>
  <c r="K2759"/>
  <c r="L2760"/>
  <c r="M2760"/>
  <c r="L2516"/>
  <c r="M2516"/>
  <c r="K2402"/>
  <c r="M2403"/>
  <c r="L2403"/>
  <c r="L2261"/>
  <c r="M2261"/>
  <c r="J2571"/>
  <c r="J2570" s="1"/>
  <c r="J2569" s="1"/>
  <c r="J2568" s="1"/>
  <c r="I1871"/>
  <c r="H2526"/>
  <c r="L2526" s="1"/>
  <c r="H2431"/>
  <c r="H2430" s="1"/>
  <c r="H2429" s="1"/>
  <c r="H2428" s="1"/>
  <c r="H2427" s="1"/>
  <c r="H1639"/>
  <c r="L1639" s="1"/>
  <c r="K2340"/>
  <c r="H2252"/>
  <c r="H2251" s="1"/>
  <c r="H2250" s="1"/>
  <c r="H2249" s="1"/>
  <c r="H2560"/>
  <c r="H2559" s="1"/>
  <c r="H2558" s="1"/>
  <c r="H2557" s="1"/>
  <c r="H2556" s="1"/>
  <c r="H2555" s="1"/>
  <c r="H2776"/>
  <c r="H2775" s="1"/>
  <c r="H2774" s="1"/>
  <c r="H2764" s="1"/>
  <c r="H2748" s="1"/>
  <c r="H2747" s="1"/>
  <c r="L2547"/>
  <c r="L1607"/>
  <c r="L1635"/>
  <c r="K1661"/>
  <c r="L1662"/>
  <c r="M1662"/>
  <c r="M2204"/>
  <c r="L2204"/>
  <c r="L1964"/>
  <c r="M1964"/>
  <c r="L2090"/>
  <c r="M2090"/>
  <c r="H2795"/>
  <c r="L2796"/>
  <c r="M2489"/>
  <c r="L2489"/>
  <c r="M2473"/>
  <c r="L2473"/>
  <c r="L2519"/>
  <c r="M2519"/>
  <c r="K2120"/>
  <c r="M2121"/>
  <c r="L2121"/>
  <c r="L1930"/>
  <c r="M1930"/>
  <c r="K2612"/>
  <c r="K2599" s="1"/>
  <c r="K2267"/>
  <c r="M2268"/>
  <c r="L2268"/>
  <c r="L2410"/>
  <c r="M2410"/>
  <c r="M1589"/>
  <c r="L1589"/>
  <c r="H1645"/>
  <c r="L1645" s="1"/>
  <c r="L1647"/>
  <c r="L1740"/>
  <c r="M1740"/>
  <c r="M1833"/>
  <c r="L1833"/>
  <c r="L2185"/>
  <c r="M2185"/>
  <c r="K2113"/>
  <c r="L2114"/>
  <c r="M2114"/>
  <c r="M2015"/>
  <c r="L2015"/>
  <c r="M2858"/>
  <c r="L2858"/>
  <c r="L2152"/>
  <c r="M2152"/>
  <c r="K2632"/>
  <c r="M2633"/>
  <c r="L2633"/>
  <c r="M1979"/>
  <c r="L1979"/>
  <c r="L1449"/>
  <c r="M1449"/>
  <c r="K1483"/>
  <c r="L1484"/>
  <c r="M1484"/>
  <c r="L1534"/>
  <c r="M1534"/>
  <c r="K1631"/>
  <c r="L1632"/>
  <c r="M1632"/>
  <c r="K1666"/>
  <c r="M1667"/>
  <c r="L1667"/>
  <c r="M1704"/>
  <c r="L1738"/>
  <c r="M1738"/>
  <c r="K1851"/>
  <c r="L1852"/>
  <c r="M1852"/>
  <c r="M1863"/>
  <c r="L1863"/>
  <c r="L1876"/>
  <c r="M1876"/>
  <c r="M2177"/>
  <c r="L2055"/>
  <c r="M2337"/>
  <c r="L2337"/>
  <c r="L1949"/>
  <c r="M1949"/>
  <c r="L2616"/>
  <c r="M2616"/>
  <c r="M2161"/>
  <c r="L2161"/>
  <c r="K2572"/>
  <c r="M2573"/>
  <c r="L2573"/>
  <c r="K1429"/>
  <c r="L1430"/>
  <c r="M1430"/>
  <c r="L1469"/>
  <c r="M1469"/>
  <c r="L1568"/>
  <c r="M1568"/>
  <c r="L1605"/>
  <c r="M1605"/>
  <c r="H1761"/>
  <c r="H1760" s="1"/>
  <c r="H1759" s="1"/>
  <c r="H1758" s="1"/>
  <c r="L1762"/>
  <c r="K1894"/>
  <c r="M1895"/>
  <c r="L1895"/>
  <c r="L2332"/>
  <c r="M2332"/>
  <c r="K2251"/>
  <c r="M2252"/>
  <c r="L2142"/>
  <c r="M2142"/>
  <c r="K2309"/>
  <c r="L2310"/>
  <c r="M2310"/>
  <c r="L2419"/>
  <c r="M2419"/>
  <c r="L2002"/>
  <c r="M2002"/>
  <c r="L2100"/>
  <c r="M2100"/>
  <c r="K2673"/>
  <c r="L2674"/>
  <c r="M2674"/>
  <c r="K2323"/>
  <c r="L2324"/>
  <c r="L2416"/>
  <c r="M2416"/>
  <c r="L1453"/>
  <c r="M1453"/>
  <c r="K1503"/>
  <c r="L1504"/>
  <c r="M1504"/>
  <c r="L1598"/>
  <c r="M1598"/>
  <c r="L1658"/>
  <c r="M1658"/>
  <c r="L1715"/>
  <c r="H1700"/>
  <c r="L1701"/>
  <c r="L1830"/>
  <c r="M1830"/>
  <c r="K1911"/>
  <c r="L1912"/>
  <c r="L1982"/>
  <c r="M1982"/>
  <c r="L2045"/>
  <c r="M2045"/>
  <c r="K2545"/>
  <c r="L2546"/>
  <c r="M2546"/>
  <c r="L2010"/>
  <c r="M2010"/>
  <c r="L2050"/>
  <c r="M2050"/>
  <c r="L2005"/>
  <c r="M2005"/>
  <c r="K2775"/>
  <c r="M2776"/>
  <c r="M2629"/>
  <c r="L2629"/>
  <c r="K2167"/>
  <c r="L2168"/>
  <c r="M2168"/>
  <c r="M2866"/>
  <c r="L2866"/>
  <c r="L2650"/>
  <c r="M2650"/>
  <c r="K1461"/>
  <c r="L1462"/>
  <c r="L1514"/>
  <c r="M1514"/>
  <c r="H1447"/>
  <c r="L1447" s="1"/>
  <c r="L1448"/>
  <c r="K1553"/>
  <c r="L1554"/>
  <c r="M1554"/>
  <c r="M1591"/>
  <c r="L1591"/>
  <c r="K1628"/>
  <c r="M1629"/>
  <c r="K1648"/>
  <c r="L1649"/>
  <c r="K1719"/>
  <c r="L1720"/>
  <c r="M1741"/>
  <c r="L1741"/>
  <c r="K1811"/>
  <c r="L1812"/>
  <c r="M1812"/>
  <c r="L1837"/>
  <c r="L1888"/>
  <c r="M2526"/>
  <c r="M2498"/>
  <c r="M1987"/>
  <c r="L1987"/>
  <c r="L2060"/>
  <c r="M2060"/>
  <c r="M2095"/>
  <c r="L2095"/>
  <c r="K2727"/>
  <c r="M2728"/>
  <c r="K2740"/>
  <c r="L2741"/>
  <c r="M2741"/>
  <c r="K2350"/>
  <c r="M2351"/>
  <c r="L2351"/>
  <c r="K2580"/>
  <c r="M2581"/>
  <c r="L2581"/>
  <c r="K2443"/>
  <c r="L2444"/>
  <c r="M2444"/>
  <c r="K2275"/>
  <c r="M2276"/>
  <c r="L2276"/>
  <c r="M2131"/>
  <c r="L2131"/>
  <c r="K2658"/>
  <c r="M2659"/>
  <c r="K2811"/>
  <c r="M2812"/>
  <c r="L2812"/>
  <c r="H2177"/>
  <c r="H2176" s="1"/>
  <c r="H2175" s="1"/>
  <c r="H2174" s="1"/>
  <c r="H2173" s="1"/>
  <c r="H2588"/>
  <c r="H2587" s="1"/>
  <c r="H2571" s="1"/>
  <c r="H2570" s="1"/>
  <c r="H2569" s="1"/>
  <c r="H2568" s="1"/>
  <c r="H1532"/>
  <c r="K1567"/>
  <c r="I1714"/>
  <c r="J2327"/>
  <c r="J2321" s="1"/>
  <c r="J2314" s="1"/>
  <c r="K1432"/>
  <c r="L1433"/>
  <c r="M1433"/>
  <c r="L1474"/>
  <c r="M1474"/>
  <c r="K1570"/>
  <c r="M1571"/>
  <c r="L1571"/>
  <c r="K1751"/>
  <c r="L1752"/>
  <c r="L1798"/>
  <c r="M1798"/>
  <c r="M1817"/>
  <c r="L1817"/>
  <c r="L2080"/>
  <c r="M2080"/>
  <c r="K2559"/>
  <c r="M2560"/>
  <c r="K2450"/>
  <c r="L2451"/>
  <c r="M2451"/>
  <c r="K2477"/>
  <c r="L2478"/>
  <c r="M2478"/>
  <c r="K1455"/>
  <c r="L1456"/>
  <c r="M1456"/>
  <c r="L1808"/>
  <c r="M1808"/>
  <c r="L2755"/>
  <c r="M2755"/>
  <c r="K2837"/>
  <c r="M2838"/>
  <c r="L2838"/>
  <c r="M2601"/>
  <c r="L2601"/>
  <c r="M2609"/>
  <c r="L2609"/>
  <c r="M1939"/>
  <c r="L1939"/>
  <c r="K2751"/>
  <c r="L2752"/>
  <c r="M2752"/>
  <c r="K1545"/>
  <c r="L1546"/>
  <c r="K1615"/>
  <c r="L1616"/>
  <c r="M1616"/>
  <c r="M1639"/>
  <c r="L1802"/>
  <c r="M1802"/>
  <c r="K1824"/>
  <c r="L1825"/>
  <c r="M1825"/>
  <c r="M1906"/>
  <c r="L1906"/>
  <c r="L1936"/>
  <c r="M1936"/>
  <c r="L2149"/>
  <c r="L1992"/>
  <c r="M1992"/>
  <c r="M2466"/>
  <c r="K2481"/>
  <c r="L2482"/>
  <c r="M2482"/>
  <c r="K2316"/>
  <c r="L2317"/>
  <c r="M2317"/>
  <c r="L2388"/>
  <c r="M2388"/>
  <c r="K1561"/>
  <c r="L1562"/>
  <c r="M1562"/>
  <c r="K1651"/>
  <c r="L1652"/>
  <c r="M1652"/>
  <c r="K1743"/>
  <c r="L1744"/>
  <c r="M1815"/>
  <c r="L1815"/>
  <c r="L1840"/>
  <c r="K2284"/>
  <c r="M2285"/>
  <c r="M1959"/>
  <c r="L1959"/>
  <c r="L2145"/>
  <c r="M2145"/>
  <c r="M1587"/>
  <c r="L1587"/>
  <c r="H1683"/>
  <c r="L1451"/>
  <c r="K1491"/>
  <c r="K1490" s="1"/>
  <c r="K1489" s="1"/>
  <c r="K1488" s="1"/>
  <c r="K1487" s="1"/>
  <c r="L1492"/>
  <c r="M1492"/>
  <c r="K1536"/>
  <c r="K1532" s="1"/>
  <c r="L1537"/>
  <c r="M1537"/>
  <c r="K1564"/>
  <c r="L1565"/>
  <c r="M1565"/>
  <c r="M1585"/>
  <c r="K1618"/>
  <c r="M1619"/>
  <c r="L1619"/>
  <c r="L1641"/>
  <c r="M1641"/>
  <c r="L1578"/>
  <c r="L1596"/>
  <c r="M1596"/>
  <c r="K1706"/>
  <c r="L1707"/>
  <c r="M1707"/>
  <c r="M1765"/>
  <c r="L1765"/>
  <c r="K1790"/>
  <c r="M1791"/>
  <c r="L1791"/>
  <c r="L1804"/>
  <c r="M1804"/>
  <c r="L1828"/>
  <c r="M1828"/>
  <c r="K1854"/>
  <c r="M1855"/>
  <c r="L1855"/>
  <c r="M1865"/>
  <c r="L1865"/>
  <c r="M1879"/>
  <c r="L1879"/>
  <c r="M2085"/>
  <c r="L2085"/>
  <c r="L1944"/>
  <c r="M1944"/>
  <c r="L2070"/>
  <c r="M2070"/>
  <c r="M2533"/>
  <c r="L2584"/>
  <c r="M2584"/>
  <c r="K2106"/>
  <c r="M2107"/>
  <c r="L2107"/>
  <c r="M2025"/>
  <c r="L2025"/>
  <c r="K2824"/>
  <c r="L2825"/>
  <c r="M2825"/>
  <c r="L2640"/>
  <c r="M2640"/>
  <c r="L2666"/>
  <c r="M2666"/>
  <c r="K2137"/>
  <c r="L2138"/>
  <c r="M2138"/>
  <c r="M2303"/>
  <c r="L2303"/>
  <c r="L2344"/>
  <c r="M2344"/>
  <c r="L2385"/>
  <c r="L2128"/>
  <c r="L1997"/>
  <c r="M1997"/>
  <c r="M2509"/>
  <c r="L2509"/>
  <c r="K2576"/>
  <c r="M2577"/>
  <c r="L2577"/>
  <c r="K2710"/>
  <c r="L2711"/>
  <c r="K2160"/>
  <c r="H1629"/>
  <c r="H1628" s="1"/>
  <c r="H1624" s="1"/>
  <c r="J1682"/>
  <c r="J1681" s="1"/>
  <c r="J1680" s="1"/>
  <c r="J1679" s="1"/>
  <c r="J1678" s="1"/>
  <c r="J1677" s="1"/>
  <c r="J1719"/>
  <c r="I1735"/>
  <c r="I1724" s="1"/>
  <c r="K2328"/>
  <c r="K2409"/>
  <c r="I2571"/>
  <c r="I2570" s="1"/>
  <c r="I2569" s="1"/>
  <c r="I2568" s="1"/>
  <c r="I2748"/>
  <c r="I2747" s="1"/>
  <c r="J2748"/>
  <c r="J2747" s="1"/>
  <c r="I1661"/>
  <c r="I1660" s="1"/>
  <c r="I2327"/>
  <c r="I2321" s="1"/>
  <c r="I2314" s="1"/>
  <c r="H1595"/>
  <c r="H1594" s="1"/>
  <c r="J1814"/>
  <c r="K1473"/>
  <c r="I1719"/>
  <c r="K1699"/>
  <c r="H1522"/>
  <c r="I1760"/>
  <c r="I1759" s="1"/>
  <c r="I1758" s="1"/>
  <c r="I1624"/>
  <c r="I1846"/>
  <c r="I1845" s="1"/>
  <c r="I1844" s="1"/>
  <c r="I1843" s="1"/>
  <c r="J1584"/>
  <c r="J1583" s="1"/>
  <c r="K1595"/>
  <c r="I1682"/>
  <c r="I1681" s="1"/>
  <c r="I1680" s="1"/>
  <c r="I1679" s="1"/>
  <c r="I1678" s="1"/>
  <c r="I1677" s="1"/>
  <c r="K1638"/>
  <c r="J1699"/>
  <c r="J1698" s="1"/>
  <c r="J1697" s="1"/>
  <c r="J1696" s="1"/>
  <c r="J1695" s="1"/>
  <c r="I1801"/>
  <c r="I1836"/>
  <c r="I1835" s="1"/>
  <c r="K1871"/>
  <c r="K1682"/>
  <c r="I1699"/>
  <c r="I1698" s="1"/>
  <c r="I1697" s="1"/>
  <c r="I1696" s="1"/>
  <c r="I1695" s="1"/>
  <c r="K1735"/>
  <c r="I1827"/>
  <c r="K1827"/>
  <c r="J1871"/>
  <c r="I2599"/>
  <c r="K1714"/>
  <c r="J1735"/>
  <c r="J1724" s="1"/>
  <c r="I1814"/>
  <c r="K1836"/>
  <c r="I1584"/>
  <c r="I1583" s="1"/>
  <c r="K1584"/>
  <c r="J1614"/>
  <c r="J1638"/>
  <c r="J1634" s="1"/>
  <c r="J1595"/>
  <c r="J1594" s="1"/>
  <c r="J1760"/>
  <c r="J1759" s="1"/>
  <c r="J1758" s="1"/>
  <c r="J1801"/>
  <c r="J1836"/>
  <c r="J1835" s="1"/>
  <c r="I1885"/>
  <c r="J1624"/>
  <c r="K1760"/>
  <c r="K1801"/>
  <c r="I1595"/>
  <c r="I1594" s="1"/>
  <c r="J1827"/>
  <c r="J1560"/>
  <c r="K1814"/>
  <c r="I1638"/>
  <c r="I1634" s="1"/>
  <c r="J1714"/>
  <c r="H1871"/>
  <c r="H1814"/>
  <c r="H1801"/>
  <c r="H2136"/>
  <c r="H2135" s="1"/>
  <c r="K1891"/>
  <c r="J1891"/>
  <c r="J1890" s="1"/>
  <c r="J1893"/>
  <c r="I1891"/>
  <c r="I1890" s="1"/>
  <c r="I1893"/>
  <c r="J1914"/>
  <c r="H1891"/>
  <c r="H1890" s="1"/>
  <c r="H1885"/>
  <c r="J1846"/>
  <c r="J1845" s="1"/>
  <c r="J1844" s="1"/>
  <c r="J1843" s="1"/>
  <c r="H1846"/>
  <c r="H1845" s="1"/>
  <c r="H1844" s="1"/>
  <c r="H1843" s="1"/>
  <c r="H1827"/>
  <c r="J1784"/>
  <c r="J1776" s="1"/>
  <c r="I1784"/>
  <c r="I1776" s="1"/>
  <c r="H1784"/>
  <c r="H1776" s="1"/>
  <c r="H1735"/>
  <c r="H1724" s="1"/>
  <c r="H1719"/>
  <c r="H1560"/>
  <c r="I1560"/>
  <c r="I1614"/>
  <c r="H1661"/>
  <c r="H1660" s="1"/>
  <c r="H1614"/>
  <c r="H1604"/>
  <c r="H1603" s="1"/>
  <c r="H1602" s="1"/>
  <c r="K1446"/>
  <c r="J1446"/>
  <c r="J1445" s="1"/>
  <c r="J1444" s="1"/>
  <c r="J1443" s="1"/>
  <c r="J1473"/>
  <c r="J1472" s="1"/>
  <c r="J1465" s="1"/>
  <c r="I1446"/>
  <c r="I1445" s="1"/>
  <c r="I1444" s="1"/>
  <c r="I1443" s="1"/>
  <c r="I1473"/>
  <c r="I1472" s="1"/>
  <c r="I1465" s="1"/>
  <c r="J1428"/>
  <c r="J1427" s="1"/>
  <c r="J1426" s="1"/>
  <c r="I1428"/>
  <c r="I1427" s="1"/>
  <c r="I1426" s="1"/>
  <c r="H1512"/>
  <c r="H1511" s="1"/>
  <c r="H1510" s="1"/>
  <c r="H1502"/>
  <c r="H1501" s="1"/>
  <c r="H1500" s="1"/>
  <c r="H1473"/>
  <c r="H1472" s="1"/>
  <c r="H1465" s="1"/>
  <c r="H1428"/>
  <c r="H1427" s="1"/>
  <c r="H1426" s="1"/>
  <c r="K1405"/>
  <c r="J1405"/>
  <c r="J1404" s="1"/>
  <c r="J1403" s="1"/>
  <c r="I1405"/>
  <c r="I1404" s="1"/>
  <c r="I1403" s="1"/>
  <c r="H1405"/>
  <c r="H1404" s="1"/>
  <c r="H1403" s="1"/>
  <c r="K1388"/>
  <c r="J1388"/>
  <c r="J1387" s="1"/>
  <c r="I1388"/>
  <c r="I1387" s="1"/>
  <c r="K1385"/>
  <c r="J1385"/>
  <c r="J1384" s="1"/>
  <c r="I1385"/>
  <c r="I1384" s="1"/>
  <c r="H1388"/>
  <c r="H1387" s="1"/>
  <c r="H1385"/>
  <c r="H1384" s="1"/>
  <c r="K1382"/>
  <c r="J1382"/>
  <c r="J1381" s="1"/>
  <c r="I1382"/>
  <c r="I1381" s="1"/>
  <c r="H1382"/>
  <c r="H1381" s="1"/>
  <c r="K1378"/>
  <c r="J1378"/>
  <c r="J1377" s="1"/>
  <c r="I1378"/>
  <c r="I1377" s="1"/>
  <c r="H1378"/>
  <c r="H1377" s="1"/>
  <c r="K1374"/>
  <c r="J1374"/>
  <c r="J1373" s="1"/>
  <c r="I1374"/>
  <c r="I1373" s="1"/>
  <c r="K1371"/>
  <c r="J1371"/>
  <c r="J1370" s="1"/>
  <c r="I1371"/>
  <c r="I1370" s="1"/>
  <c r="K1368"/>
  <c r="J1368"/>
  <c r="J1367" s="1"/>
  <c r="I1368"/>
  <c r="I1367" s="1"/>
  <c r="K1365"/>
  <c r="J1365"/>
  <c r="J1364" s="1"/>
  <c r="I1365"/>
  <c r="I1364" s="1"/>
  <c r="K1362"/>
  <c r="J1362"/>
  <c r="J1361" s="1"/>
  <c r="I1362"/>
  <c r="I1361" s="1"/>
  <c r="K1359"/>
  <c r="J1359"/>
  <c r="J1358" s="1"/>
  <c r="I1359"/>
  <c r="I1358" s="1"/>
  <c r="K1356"/>
  <c r="J1356"/>
  <c r="J1355" s="1"/>
  <c r="I1356"/>
  <c r="I1355" s="1"/>
  <c r="K1353"/>
  <c r="J1353"/>
  <c r="J1352" s="1"/>
  <c r="I1353"/>
  <c r="I1352" s="1"/>
  <c r="K1350"/>
  <c r="J1350"/>
  <c r="J1349" s="1"/>
  <c r="I1350"/>
  <c r="I1349" s="1"/>
  <c r="J1346"/>
  <c r="J1345" s="1"/>
  <c r="I1346"/>
  <c r="I1345" s="1"/>
  <c r="K1343"/>
  <c r="J1343"/>
  <c r="J1342" s="1"/>
  <c r="I1343"/>
  <c r="I1342" s="1"/>
  <c r="K1340"/>
  <c r="J1340"/>
  <c r="J1339" s="1"/>
  <c r="I1340"/>
  <c r="I1339" s="1"/>
  <c r="K1337"/>
  <c r="J1337"/>
  <c r="J1336" s="1"/>
  <c r="I1337"/>
  <c r="I1336" s="1"/>
  <c r="K1334"/>
  <c r="J1334"/>
  <c r="J1333" s="1"/>
  <c r="I1334"/>
  <c r="I1333" s="1"/>
  <c r="K1331"/>
  <c r="J1331"/>
  <c r="J1330" s="1"/>
  <c r="I1331"/>
  <c r="I1330" s="1"/>
  <c r="K1328"/>
  <c r="J1328"/>
  <c r="J1327" s="1"/>
  <c r="I1328"/>
  <c r="I1327" s="1"/>
  <c r="K1325"/>
  <c r="J1325"/>
  <c r="J1324" s="1"/>
  <c r="I1325"/>
  <c r="I1324" s="1"/>
  <c r="K1322"/>
  <c r="J1322"/>
  <c r="J1321" s="1"/>
  <c r="I1322"/>
  <c r="I1321" s="1"/>
  <c r="K1319"/>
  <c r="J1319"/>
  <c r="J1318" s="1"/>
  <c r="I1319"/>
  <c r="I1318" s="1"/>
  <c r="K1315"/>
  <c r="J1315"/>
  <c r="J1314" s="1"/>
  <c r="I1315"/>
  <c r="I1314" s="1"/>
  <c r="K1312"/>
  <c r="J1312"/>
  <c r="I1312"/>
  <c r="K1310"/>
  <c r="J1310"/>
  <c r="I1310"/>
  <c r="K1307"/>
  <c r="J1307"/>
  <c r="J1306" s="1"/>
  <c r="I1307"/>
  <c r="I1306" s="1"/>
  <c r="K1304"/>
  <c r="J1304"/>
  <c r="J1303" s="1"/>
  <c r="I1304"/>
  <c r="I1303" s="1"/>
  <c r="K1301"/>
  <c r="J1301"/>
  <c r="J1300" s="1"/>
  <c r="I1301"/>
  <c r="I1300" s="1"/>
  <c r="K1298"/>
  <c r="J1298"/>
  <c r="J1297" s="1"/>
  <c r="I1298"/>
  <c r="I1297" s="1"/>
  <c r="K1295"/>
  <c r="J1295"/>
  <c r="J1294" s="1"/>
  <c r="I1295"/>
  <c r="I1294" s="1"/>
  <c r="K1292"/>
  <c r="J1292"/>
  <c r="J1291" s="1"/>
  <c r="I1292"/>
  <c r="I1291" s="1"/>
  <c r="K1289"/>
  <c r="J1289"/>
  <c r="J1288" s="1"/>
  <c r="I1289"/>
  <c r="I1288" s="1"/>
  <c r="K1286"/>
  <c r="J1286"/>
  <c r="J1285" s="1"/>
  <c r="I1286"/>
  <c r="I1285" s="1"/>
  <c r="K1283"/>
  <c r="J1283"/>
  <c r="J1282" s="1"/>
  <c r="I1283"/>
  <c r="I1282" s="1"/>
  <c r="K1280"/>
  <c r="J1280"/>
  <c r="J1279" s="1"/>
  <c r="I1280"/>
  <c r="I1279" s="1"/>
  <c r="K1277"/>
  <c r="J1277"/>
  <c r="J1276" s="1"/>
  <c r="I1277"/>
  <c r="I1276" s="1"/>
  <c r="K1274"/>
  <c r="J1274"/>
  <c r="J1273" s="1"/>
  <c r="I1274"/>
  <c r="I1273" s="1"/>
  <c r="K1271"/>
  <c r="J1271"/>
  <c r="J1270" s="1"/>
  <c r="I1271"/>
  <c r="I1270" s="1"/>
  <c r="K1268"/>
  <c r="J1268"/>
  <c r="J1267" s="1"/>
  <c r="I1268"/>
  <c r="I1267" s="1"/>
  <c r="K1265"/>
  <c r="J1265"/>
  <c r="J1264" s="1"/>
  <c r="I1265"/>
  <c r="I1264" s="1"/>
  <c r="K1262"/>
  <c r="J1262"/>
  <c r="J1261" s="1"/>
  <c r="I1262"/>
  <c r="I1261" s="1"/>
  <c r="K1259"/>
  <c r="J1259"/>
  <c r="J1258" s="1"/>
  <c r="I1259"/>
  <c r="I1258" s="1"/>
  <c r="K1256"/>
  <c r="J1256"/>
  <c r="J1255" s="1"/>
  <c r="I1256"/>
  <c r="I1255" s="1"/>
  <c r="K1253"/>
  <c r="J1253"/>
  <c r="J1252" s="1"/>
  <c r="I1253"/>
  <c r="I1252" s="1"/>
  <c r="K1250"/>
  <c r="J1250"/>
  <c r="J1249" s="1"/>
  <c r="I1250"/>
  <c r="I1249" s="1"/>
  <c r="K1247"/>
  <c r="J1247"/>
  <c r="J1246" s="1"/>
  <c r="I1247"/>
  <c r="I1246" s="1"/>
  <c r="H1374"/>
  <c r="H1373" s="1"/>
  <c r="H1371"/>
  <c r="H1370" s="1"/>
  <c r="H1368"/>
  <c r="H1367" s="1"/>
  <c r="H1365"/>
  <c r="H1364" s="1"/>
  <c r="H1362"/>
  <c r="H1361" s="1"/>
  <c r="H1359"/>
  <c r="H1358" s="1"/>
  <c r="H1356"/>
  <c r="H1355" s="1"/>
  <c r="H1353"/>
  <c r="H1352" s="1"/>
  <c r="H1350"/>
  <c r="H1349" s="1"/>
  <c r="H1346"/>
  <c r="H1345" s="1"/>
  <c r="H1343"/>
  <c r="H1342" s="1"/>
  <c r="H1340"/>
  <c r="H1339" s="1"/>
  <c r="H1337"/>
  <c r="H1336" s="1"/>
  <c r="H1334"/>
  <c r="H1333" s="1"/>
  <c r="H1331"/>
  <c r="H1330" s="1"/>
  <c r="H1328"/>
  <c r="H1327" s="1"/>
  <c r="H1325"/>
  <c r="H1324" s="1"/>
  <c r="H1322"/>
  <c r="H1321" s="1"/>
  <c r="H1319"/>
  <c r="H1318" s="1"/>
  <c r="H1315"/>
  <c r="H1314" s="1"/>
  <c r="H1312"/>
  <c r="H1310"/>
  <c r="H1307"/>
  <c r="H1306" s="1"/>
  <c r="H1304"/>
  <c r="H1303" s="1"/>
  <c r="H1301"/>
  <c r="H1300" s="1"/>
  <c r="H1298"/>
  <c r="H1297" s="1"/>
  <c r="H1295"/>
  <c r="H1294" s="1"/>
  <c r="H1292"/>
  <c r="H1291" s="1"/>
  <c r="H1289"/>
  <c r="H1288" s="1"/>
  <c r="H1286"/>
  <c r="H1285" s="1"/>
  <c r="H1283"/>
  <c r="H1282" s="1"/>
  <c r="H1280"/>
  <c r="H1279" s="1"/>
  <c r="H1277"/>
  <c r="H1276" s="1"/>
  <c r="H1274"/>
  <c r="H1273" s="1"/>
  <c r="H1271"/>
  <c r="H1270" s="1"/>
  <c r="H1268"/>
  <c r="H1267" s="1"/>
  <c r="H1265"/>
  <c r="H1264" s="1"/>
  <c r="H1262"/>
  <c r="H1261" s="1"/>
  <c r="H1259"/>
  <c r="H1258" s="1"/>
  <c r="H1256"/>
  <c r="H1255" s="1"/>
  <c r="H1253"/>
  <c r="H1252" s="1"/>
  <c r="H1250"/>
  <c r="H1249" s="1"/>
  <c r="H1247"/>
  <c r="H1246" s="1"/>
  <c r="K1401"/>
  <c r="J1401"/>
  <c r="J1400" s="1"/>
  <c r="I1401"/>
  <c r="I1400" s="1"/>
  <c r="K1398"/>
  <c r="J1398"/>
  <c r="I1398"/>
  <c r="K1396"/>
  <c r="J1396"/>
  <c r="I1396"/>
  <c r="K1394"/>
  <c r="J1394"/>
  <c r="I1394"/>
  <c r="K1392"/>
  <c r="J1392"/>
  <c r="I1392"/>
  <c r="H1401"/>
  <c r="H1400" s="1"/>
  <c r="H1396"/>
  <c r="H1394"/>
  <c r="K1421"/>
  <c r="J1421"/>
  <c r="J1420" s="1"/>
  <c r="I1421"/>
  <c r="I1420" s="1"/>
  <c r="K1418"/>
  <c r="J1418"/>
  <c r="J1417" s="1"/>
  <c r="I1418"/>
  <c r="I1417" s="1"/>
  <c r="K1411"/>
  <c r="J1411"/>
  <c r="J1410" s="1"/>
  <c r="J1409" s="1"/>
  <c r="J1408" s="1"/>
  <c r="I1411"/>
  <c r="I1410" s="1"/>
  <c r="I1409" s="1"/>
  <c r="I1408" s="1"/>
  <c r="H1421"/>
  <c r="H1420" s="1"/>
  <c r="H1418"/>
  <c r="H1417" s="1"/>
  <c r="H1411"/>
  <c r="H1410" s="1"/>
  <c r="H1409" s="1"/>
  <c r="H1408" s="1"/>
  <c r="K1239"/>
  <c r="K1231"/>
  <c r="J1239"/>
  <c r="J1238" s="1"/>
  <c r="J1237" s="1"/>
  <c r="J1236" s="1"/>
  <c r="J1235" s="1"/>
  <c r="J1234" s="1"/>
  <c r="J1231"/>
  <c r="J1230" s="1"/>
  <c r="J1229" s="1"/>
  <c r="J1228" s="1"/>
  <c r="J1227" s="1"/>
  <c r="I1239"/>
  <c r="I1238" s="1"/>
  <c r="I1237" s="1"/>
  <c r="I1236" s="1"/>
  <c r="I1235" s="1"/>
  <c r="I1234" s="1"/>
  <c r="I1231"/>
  <c r="I1230" s="1"/>
  <c r="I1229" s="1"/>
  <c r="I1228" s="1"/>
  <c r="I1227" s="1"/>
  <c r="H1239"/>
  <c r="H1238" s="1"/>
  <c r="H1237" s="1"/>
  <c r="H1236" s="1"/>
  <c r="H1235" s="1"/>
  <c r="H1234" s="1"/>
  <c r="H1231"/>
  <c r="H1230" s="1"/>
  <c r="H1229" s="1"/>
  <c r="H1228" s="1"/>
  <c r="H1227" s="1"/>
  <c r="K1203"/>
  <c r="J1203"/>
  <c r="I1203"/>
  <c r="H1203"/>
  <c r="K1200"/>
  <c r="J1200"/>
  <c r="J1199" s="1"/>
  <c r="J1198" s="1"/>
  <c r="J1197" s="1"/>
  <c r="J1196" s="1"/>
  <c r="I1200"/>
  <c r="I1199" s="1"/>
  <c r="I1198" s="1"/>
  <c r="I1197" s="1"/>
  <c r="I1196" s="1"/>
  <c r="K1193"/>
  <c r="J1193"/>
  <c r="J1192" s="1"/>
  <c r="I1193"/>
  <c r="I1192" s="1"/>
  <c r="K1190"/>
  <c r="J1190"/>
  <c r="J1189" s="1"/>
  <c r="I1190"/>
  <c r="I1189" s="1"/>
  <c r="K1187"/>
  <c r="J1187"/>
  <c r="J1186" s="1"/>
  <c r="I1187"/>
  <c r="I1186" s="1"/>
  <c r="K1184"/>
  <c r="J1184"/>
  <c r="I1184"/>
  <c r="K1182"/>
  <c r="J1182"/>
  <c r="I1182"/>
  <c r="K1179"/>
  <c r="J1179"/>
  <c r="J1178" s="1"/>
  <c r="I1179"/>
  <c r="I1178" s="1"/>
  <c r="K1176"/>
  <c r="J1176"/>
  <c r="I1176"/>
  <c r="K1174"/>
  <c r="J1174"/>
  <c r="I1174"/>
  <c r="K1171"/>
  <c r="J1171"/>
  <c r="I1171"/>
  <c r="K1169"/>
  <c r="J1169"/>
  <c r="I1169"/>
  <c r="K1166"/>
  <c r="J1166"/>
  <c r="J1165" s="1"/>
  <c r="I1166"/>
  <c r="I1165" s="1"/>
  <c r="K1162"/>
  <c r="J1162"/>
  <c r="J1161" s="1"/>
  <c r="I1162"/>
  <c r="I1161" s="1"/>
  <c r="K1159"/>
  <c r="J1159"/>
  <c r="J1158" s="1"/>
  <c r="I1159"/>
  <c r="I1158" s="1"/>
  <c r="K1151"/>
  <c r="J1151"/>
  <c r="J1150" s="1"/>
  <c r="J1149" s="1"/>
  <c r="I1151"/>
  <c r="I1150" s="1"/>
  <c r="I1149" s="1"/>
  <c r="K1147"/>
  <c r="J1147"/>
  <c r="J1146" s="1"/>
  <c r="J1145" s="1"/>
  <c r="I1147"/>
  <c r="I1146" s="1"/>
  <c r="I1145" s="1"/>
  <c r="K1143"/>
  <c r="J1143"/>
  <c r="J1142" s="1"/>
  <c r="J1141" s="1"/>
  <c r="J1140" s="1"/>
  <c r="I1143"/>
  <c r="I1142" s="1"/>
  <c r="I1141" s="1"/>
  <c r="I1140" s="1"/>
  <c r="K1138"/>
  <c r="J1138"/>
  <c r="J1137" s="1"/>
  <c r="J1136" s="1"/>
  <c r="I1138"/>
  <c r="I1137" s="1"/>
  <c r="I1136" s="1"/>
  <c r="K1134"/>
  <c r="L1134" s="1"/>
  <c r="J1134"/>
  <c r="J1133" s="1"/>
  <c r="J1132" s="1"/>
  <c r="I1134"/>
  <c r="I1133" s="1"/>
  <c r="I1132" s="1"/>
  <c r="K1129"/>
  <c r="J1129"/>
  <c r="J1128" s="1"/>
  <c r="J1127" s="1"/>
  <c r="I1129"/>
  <c r="I1128" s="1"/>
  <c r="I1127" s="1"/>
  <c r="K1123"/>
  <c r="J1123"/>
  <c r="J1122" s="1"/>
  <c r="J1121" s="1"/>
  <c r="I1123"/>
  <c r="I1122" s="1"/>
  <c r="I1121" s="1"/>
  <c r="K1119"/>
  <c r="J1119"/>
  <c r="J1118" s="1"/>
  <c r="I1119"/>
  <c r="I1118" s="1"/>
  <c r="K1115"/>
  <c r="J1115"/>
  <c r="J1114" s="1"/>
  <c r="I1115"/>
  <c r="I1114" s="1"/>
  <c r="K1111"/>
  <c r="K1110" s="1"/>
  <c r="J1111"/>
  <c r="J1110" s="1"/>
  <c r="I1111"/>
  <c r="I1110" s="1"/>
  <c r="K1103"/>
  <c r="J1103"/>
  <c r="J1102" s="1"/>
  <c r="I1103"/>
  <c r="I1102" s="1"/>
  <c r="K1100"/>
  <c r="J1100"/>
  <c r="I1100"/>
  <c r="K1098"/>
  <c r="J1098"/>
  <c r="I1098"/>
  <c r="K1094"/>
  <c r="J1094"/>
  <c r="J1093" s="1"/>
  <c r="I1094"/>
  <c r="I1093" s="1"/>
  <c r="K1091"/>
  <c r="J1091"/>
  <c r="I1091"/>
  <c r="K1088"/>
  <c r="J1088"/>
  <c r="I1088"/>
  <c r="K1086"/>
  <c r="J1086"/>
  <c r="I1086"/>
  <c r="K1083"/>
  <c r="J1083"/>
  <c r="I1083"/>
  <c r="K1081"/>
  <c r="J1081"/>
  <c r="I1081"/>
  <c r="K1079"/>
  <c r="J1079"/>
  <c r="I1079"/>
  <c r="K1077"/>
  <c r="J1077"/>
  <c r="I1077"/>
  <c r="K1074"/>
  <c r="J1074"/>
  <c r="J1073" s="1"/>
  <c r="I1074"/>
  <c r="I1073" s="1"/>
  <c r="K1069"/>
  <c r="J1069"/>
  <c r="J1068" s="1"/>
  <c r="I1069"/>
  <c r="I1068" s="1"/>
  <c r="K1066"/>
  <c r="J1066"/>
  <c r="J1065" s="1"/>
  <c r="I1066"/>
  <c r="I1065" s="1"/>
  <c r="K1062"/>
  <c r="J1062"/>
  <c r="J1061" s="1"/>
  <c r="I1062"/>
  <c r="I1061" s="1"/>
  <c r="K1057"/>
  <c r="J1057"/>
  <c r="I1057"/>
  <c r="K1055"/>
  <c r="J1055"/>
  <c r="I1055"/>
  <c r="K1052"/>
  <c r="J1052"/>
  <c r="J1051" s="1"/>
  <c r="I1052"/>
  <c r="I1051" s="1"/>
  <c r="K1049"/>
  <c r="J1049"/>
  <c r="J1048" s="1"/>
  <c r="I1049"/>
  <c r="I1048" s="1"/>
  <c r="K1042"/>
  <c r="K1041" s="1"/>
  <c r="J1042"/>
  <c r="J1041" s="1"/>
  <c r="I1042"/>
  <c r="I1041" s="1"/>
  <c r="K1038"/>
  <c r="J1038"/>
  <c r="J1037" s="1"/>
  <c r="I1038"/>
  <c r="I1037" s="1"/>
  <c r="K1034"/>
  <c r="J1034"/>
  <c r="I1034"/>
  <c r="K1032"/>
  <c r="J1032"/>
  <c r="I1032"/>
  <c r="K1029"/>
  <c r="J1029"/>
  <c r="J1028" s="1"/>
  <c r="I1029"/>
  <c r="I1028" s="1"/>
  <c r="K1025"/>
  <c r="J1025"/>
  <c r="J1024" s="1"/>
  <c r="I1025"/>
  <c r="I1024" s="1"/>
  <c r="H1176"/>
  <c r="H1200"/>
  <c r="H1199" s="1"/>
  <c r="H1198" s="1"/>
  <c r="H1197" s="1"/>
  <c r="H1196" s="1"/>
  <c r="H1193"/>
  <c r="H1192" s="1"/>
  <c r="H1190"/>
  <c r="H1189" s="1"/>
  <c r="H1187"/>
  <c r="H1186" s="1"/>
  <c r="H1184"/>
  <c r="H1182"/>
  <c r="H1179"/>
  <c r="H1178" s="1"/>
  <c r="H1174"/>
  <c r="H1171"/>
  <c r="H1169"/>
  <c r="H1166"/>
  <c r="H1165" s="1"/>
  <c r="H1162"/>
  <c r="H1161" s="1"/>
  <c r="H1159"/>
  <c r="H1158" s="1"/>
  <c r="H1151"/>
  <c r="H1150" s="1"/>
  <c r="H1149" s="1"/>
  <c r="H1103"/>
  <c r="H1102" s="1"/>
  <c r="H1100"/>
  <c r="H1098"/>
  <c r="H1147"/>
  <c r="H1146" s="1"/>
  <c r="H1145" s="1"/>
  <c r="H1143"/>
  <c r="H1142" s="1"/>
  <c r="H1141" s="1"/>
  <c r="H1140" s="1"/>
  <c r="H1138"/>
  <c r="H1137" s="1"/>
  <c r="H1136" s="1"/>
  <c r="H1134"/>
  <c r="H1133" s="1"/>
  <c r="H1132" s="1"/>
  <c r="H1129"/>
  <c r="H1128" s="1"/>
  <c r="H1127" s="1"/>
  <c r="H1123"/>
  <c r="H1122" s="1"/>
  <c r="H1121" s="1"/>
  <c r="H1119"/>
  <c r="H1118" s="1"/>
  <c r="H1115"/>
  <c r="H1114" s="1"/>
  <c r="H1094"/>
  <c r="H1093" s="1"/>
  <c r="H1091"/>
  <c r="H1088"/>
  <c r="H1086"/>
  <c r="H1083"/>
  <c r="H1081"/>
  <c r="H1079"/>
  <c r="H1069"/>
  <c r="H1068" s="1"/>
  <c r="H1066"/>
  <c r="H1065" s="1"/>
  <c r="H1062"/>
  <c r="H1061" s="1"/>
  <c r="H1057"/>
  <c r="H1055"/>
  <c r="H1052"/>
  <c r="H1051" s="1"/>
  <c r="H1049"/>
  <c r="H1048" s="1"/>
  <c r="H1042"/>
  <c r="H1041" s="1"/>
  <c r="H1038"/>
  <c r="H1037" s="1"/>
  <c r="H1034"/>
  <c r="H1032"/>
  <c r="H1029"/>
  <c r="H1028" s="1"/>
  <c r="L1027"/>
  <c r="L1026"/>
  <c r="K1018"/>
  <c r="J1018"/>
  <c r="J1017" s="1"/>
  <c r="J1016" s="1"/>
  <c r="I1018"/>
  <c r="I1017" s="1"/>
  <c r="I1016" s="1"/>
  <c r="H1018"/>
  <c r="H1017" s="1"/>
  <c r="H1016" s="1"/>
  <c r="L990"/>
  <c r="L989"/>
  <c r="H984"/>
  <c r="H983" s="1"/>
  <c r="K974"/>
  <c r="J974"/>
  <c r="I974"/>
  <c r="K972"/>
  <c r="J972"/>
  <c r="I972"/>
  <c r="H974"/>
  <c r="H972"/>
  <c r="K962"/>
  <c r="J962"/>
  <c r="J961" s="1"/>
  <c r="I962"/>
  <c r="I961" s="1"/>
  <c r="H962"/>
  <c r="H961" s="1"/>
  <c r="K885"/>
  <c r="J885"/>
  <c r="I885"/>
  <c r="K883"/>
  <c r="J883"/>
  <c r="I883"/>
  <c r="H885"/>
  <c r="H883"/>
  <c r="L858"/>
  <c r="L857"/>
  <c r="J597"/>
  <c r="J596" s="1"/>
  <c r="I597"/>
  <c r="I596" s="1"/>
  <c r="H597"/>
  <c r="H596" s="1"/>
  <c r="J581"/>
  <c r="I581"/>
  <c r="H581"/>
  <c r="L509"/>
  <c r="E1978" i="3"/>
  <c r="K450" i="2"/>
  <c r="J450"/>
  <c r="J449" s="1"/>
  <c r="J448" s="1"/>
  <c r="I450"/>
  <c r="I449" s="1"/>
  <c r="I448" s="1"/>
  <c r="H450"/>
  <c r="H449" s="1"/>
  <c r="H448" s="1"/>
  <c r="K308"/>
  <c r="J308"/>
  <c r="J307" s="1"/>
  <c r="J306" s="1"/>
  <c r="I308"/>
  <c r="H308"/>
  <c r="H307" s="1"/>
  <c r="H306" s="1"/>
  <c r="K407"/>
  <c r="J407"/>
  <c r="J406" s="1"/>
  <c r="J405" s="1"/>
  <c r="J404" s="1"/>
  <c r="I407"/>
  <c r="I406" s="1"/>
  <c r="I405" s="1"/>
  <c r="I404" s="1"/>
  <c r="H407"/>
  <c r="H406" s="1"/>
  <c r="H405" s="1"/>
  <c r="H404" s="1"/>
  <c r="H362"/>
  <c r="K295"/>
  <c r="J295"/>
  <c r="J294" s="1"/>
  <c r="J293" s="1"/>
  <c r="I295"/>
  <c r="H295"/>
  <c r="H294" s="1"/>
  <c r="H293" s="1"/>
  <c r="K243"/>
  <c r="J243"/>
  <c r="J242" s="1"/>
  <c r="J241" s="1"/>
  <c r="J240" s="1"/>
  <c r="J239" s="1"/>
  <c r="J238" s="1"/>
  <c r="I243"/>
  <c r="I242" s="1"/>
  <c r="I241" s="1"/>
  <c r="I240" s="1"/>
  <c r="I239" s="1"/>
  <c r="I238" s="1"/>
  <c r="H243"/>
  <c r="H242" s="1"/>
  <c r="H241" s="1"/>
  <c r="H240" s="1"/>
  <c r="H239" s="1"/>
  <c r="H238" s="1"/>
  <c r="E884" i="3"/>
  <c r="E883" s="1"/>
  <c r="E882" s="1"/>
  <c r="K229" i="2"/>
  <c r="J229"/>
  <c r="J228" s="1"/>
  <c r="J227" s="1"/>
  <c r="I229"/>
  <c r="I228" s="1"/>
  <c r="I227" s="1"/>
  <c r="H229"/>
  <c r="H228" s="1"/>
  <c r="H227" s="1"/>
  <c r="K222"/>
  <c r="J222"/>
  <c r="J221" s="1"/>
  <c r="I222"/>
  <c r="I221" s="1"/>
  <c r="H222"/>
  <c r="H221" s="1"/>
  <c r="L67"/>
  <c r="K55"/>
  <c r="J55"/>
  <c r="J54" s="1"/>
  <c r="I55"/>
  <c r="I54" s="1"/>
  <c r="H55"/>
  <c r="H54" s="1"/>
  <c r="K27"/>
  <c r="J27"/>
  <c r="J26" s="1"/>
  <c r="J25" s="1"/>
  <c r="I27"/>
  <c r="I26" s="1"/>
  <c r="I25" s="1"/>
  <c r="H27"/>
  <c r="H26" s="1"/>
  <c r="H25" s="1"/>
  <c r="K1014"/>
  <c r="J1014"/>
  <c r="J1013" s="1"/>
  <c r="J1012" s="1"/>
  <c r="J1011" s="1"/>
  <c r="I1014"/>
  <c r="I1013" s="1"/>
  <c r="I1012" s="1"/>
  <c r="I1011" s="1"/>
  <c r="H1014"/>
  <c r="H1013" s="1"/>
  <c r="H1012" s="1"/>
  <c r="H1011" s="1"/>
  <c r="K1006"/>
  <c r="J1006"/>
  <c r="J1005" s="1"/>
  <c r="J1004" s="1"/>
  <c r="J1003" s="1"/>
  <c r="J1002" s="1"/>
  <c r="I1006"/>
  <c r="I1005" s="1"/>
  <c r="I1004" s="1"/>
  <c r="I1003" s="1"/>
  <c r="I1002" s="1"/>
  <c r="H1006"/>
  <c r="H1005" s="1"/>
  <c r="H1004" s="1"/>
  <c r="H1003" s="1"/>
  <c r="H1002" s="1"/>
  <c r="K999"/>
  <c r="J999"/>
  <c r="J998" s="1"/>
  <c r="J997" s="1"/>
  <c r="J996" s="1"/>
  <c r="J995" s="1"/>
  <c r="I999"/>
  <c r="I998" s="1"/>
  <c r="I997" s="1"/>
  <c r="I996" s="1"/>
  <c r="I995" s="1"/>
  <c r="H999"/>
  <c r="H998" s="1"/>
  <c r="H997" s="1"/>
  <c r="H996" s="1"/>
  <c r="H995" s="1"/>
  <c r="K992"/>
  <c r="J992"/>
  <c r="J991" s="1"/>
  <c r="I992"/>
  <c r="I991" s="1"/>
  <c r="K988"/>
  <c r="J988"/>
  <c r="J987" s="1"/>
  <c r="I988"/>
  <c r="I987" s="1"/>
  <c r="K984"/>
  <c r="J984"/>
  <c r="J983" s="1"/>
  <c r="I984"/>
  <c r="I983" s="1"/>
  <c r="K981"/>
  <c r="J981"/>
  <c r="J980" s="1"/>
  <c r="I981"/>
  <c r="I980" s="1"/>
  <c r="H992"/>
  <c r="H991" s="1"/>
  <c r="H981"/>
  <c r="H980" s="1"/>
  <c r="K968"/>
  <c r="J968"/>
  <c r="J967" s="1"/>
  <c r="I968"/>
  <c r="I967" s="1"/>
  <c r="K965"/>
  <c r="J965"/>
  <c r="J964" s="1"/>
  <c r="I965"/>
  <c r="I964" s="1"/>
  <c r="K958"/>
  <c r="L958" s="1"/>
  <c r="J958"/>
  <c r="J957" s="1"/>
  <c r="J956" s="1"/>
  <c r="I958"/>
  <c r="I957" s="1"/>
  <c r="I956" s="1"/>
  <c r="K954"/>
  <c r="J954"/>
  <c r="J953" s="1"/>
  <c r="J952" s="1"/>
  <c r="I954"/>
  <c r="I953" s="1"/>
  <c r="I952" s="1"/>
  <c r="K950"/>
  <c r="J950"/>
  <c r="J949" s="1"/>
  <c r="J948" s="1"/>
  <c r="I950"/>
  <c r="I949" s="1"/>
  <c r="I948" s="1"/>
  <c r="K946"/>
  <c r="J946"/>
  <c r="J945" s="1"/>
  <c r="I946"/>
  <c r="I945" s="1"/>
  <c r="K943"/>
  <c r="J943"/>
  <c r="J942" s="1"/>
  <c r="I943"/>
  <c r="I942" s="1"/>
  <c r="H968"/>
  <c r="H967" s="1"/>
  <c r="H965"/>
  <c r="H964" s="1"/>
  <c r="H958"/>
  <c r="H957" s="1"/>
  <c r="H956" s="1"/>
  <c r="H954"/>
  <c r="H953" s="1"/>
  <c r="H952" s="1"/>
  <c r="H950"/>
  <c r="H949" s="1"/>
  <c r="H948" s="1"/>
  <c r="H946"/>
  <c r="H945" s="1"/>
  <c r="H943"/>
  <c r="H942" s="1"/>
  <c r="K921"/>
  <c r="J921"/>
  <c r="J920" s="1"/>
  <c r="J919" s="1"/>
  <c r="I921"/>
  <c r="I920" s="1"/>
  <c r="I919" s="1"/>
  <c r="K917"/>
  <c r="J917"/>
  <c r="J916" s="1"/>
  <c r="J915" s="1"/>
  <c r="I917"/>
  <c r="I916" s="1"/>
  <c r="I915" s="1"/>
  <c r="K913"/>
  <c r="J913"/>
  <c r="I913"/>
  <c r="H921"/>
  <c r="H920" s="1"/>
  <c r="H919" s="1"/>
  <c r="H917"/>
  <c r="H916" s="1"/>
  <c r="H915" s="1"/>
  <c r="H913"/>
  <c r="J902"/>
  <c r="I902"/>
  <c r="K900"/>
  <c r="J900"/>
  <c r="I900"/>
  <c r="K898"/>
  <c r="J898"/>
  <c r="I898"/>
  <c r="K895"/>
  <c r="J895"/>
  <c r="I895"/>
  <c r="K893"/>
  <c r="J893"/>
  <c r="I893"/>
  <c r="K879"/>
  <c r="J879"/>
  <c r="J878" s="1"/>
  <c r="J877" s="1"/>
  <c r="I879"/>
  <c r="I878" s="1"/>
  <c r="I877" s="1"/>
  <c r="K875"/>
  <c r="J875"/>
  <c r="J874" s="1"/>
  <c r="J873" s="1"/>
  <c r="I875"/>
  <c r="I874" s="1"/>
  <c r="I873" s="1"/>
  <c r="K871"/>
  <c r="J871"/>
  <c r="J870" s="1"/>
  <c r="I871"/>
  <c r="I870" s="1"/>
  <c r="K868"/>
  <c r="J868"/>
  <c r="I868"/>
  <c r="K865"/>
  <c r="J865"/>
  <c r="I865"/>
  <c r="K863"/>
  <c r="J863"/>
  <c r="I863"/>
  <c r="K860"/>
  <c r="K859" s="1"/>
  <c r="J860"/>
  <c r="J859" s="1"/>
  <c r="I860"/>
  <c r="I859" s="1"/>
  <c r="K853"/>
  <c r="J853"/>
  <c r="J852" s="1"/>
  <c r="I853"/>
  <c r="I852" s="1"/>
  <c r="K850"/>
  <c r="J850"/>
  <c r="J849" s="1"/>
  <c r="I850"/>
  <c r="I849" s="1"/>
  <c r="K847"/>
  <c r="J847"/>
  <c r="J846" s="1"/>
  <c r="I847"/>
  <c r="I846" s="1"/>
  <c r="K844"/>
  <c r="K843" s="1"/>
  <c r="J844"/>
  <c r="J843" s="1"/>
  <c r="I844"/>
  <c r="I843" s="1"/>
  <c r="K835"/>
  <c r="J835"/>
  <c r="J834" s="1"/>
  <c r="I835"/>
  <c r="I834" s="1"/>
  <c r="K832"/>
  <c r="J832"/>
  <c r="J831" s="1"/>
  <c r="I832"/>
  <c r="I831" s="1"/>
  <c r="H902"/>
  <c r="H900"/>
  <c r="H895"/>
  <c r="H893"/>
  <c r="H879"/>
  <c r="H878" s="1"/>
  <c r="H877" s="1"/>
  <c r="H875"/>
  <c r="H874" s="1"/>
  <c r="H873" s="1"/>
  <c r="H871"/>
  <c r="H870" s="1"/>
  <c r="H868"/>
  <c r="H865"/>
  <c r="H863"/>
  <c r="H860"/>
  <c r="H859" s="1"/>
  <c r="H853"/>
  <c r="H852" s="1"/>
  <c r="H850"/>
  <c r="H849" s="1"/>
  <c r="H847"/>
  <c r="H846" s="1"/>
  <c r="H844"/>
  <c r="H843" s="1"/>
  <c r="H835"/>
  <c r="H834" s="1"/>
  <c r="H832"/>
  <c r="H831" s="1"/>
  <c r="K819"/>
  <c r="J819"/>
  <c r="J818" s="1"/>
  <c r="J817" s="1"/>
  <c r="J816" s="1"/>
  <c r="I819"/>
  <c r="I818" s="1"/>
  <c r="I817" s="1"/>
  <c r="I816" s="1"/>
  <c r="K809"/>
  <c r="J809"/>
  <c r="J808" s="1"/>
  <c r="J804" s="1"/>
  <c r="J803" s="1"/>
  <c r="I809"/>
  <c r="I808" s="1"/>
  <c r="I804" s="1"/>
  <c r="I803" s="1"/>
  <c r="H819"/>
  <c r="H818" s="1"/>
  <c r="H817" s="1"/>
  <c r="H816" s="1"/>
  <c r="H809"/>
  <c r="H808" s="1"/>
  <c r="K787"/>
  <c r="J787"/>
  <c r="J786" s="1"/>
  <c r="I787"/>
  <c r="I786" s="1"/>
  <c r="K784"/>
  <c r="J784"/>
  <c r="J783" s="1"/>
  <c r="I784"/>
  <c r="I783" s="1"/>
  <c r="K768"/>
  <c r="J768"/>
  <c r="I768"/>
  <c r="K766"/>
  <c r="J766"/>
  <c r="I766"/>
  <c r="K762"/>
  <c r="K761" s="1"/>
  <c r="K760" s="1"/>
  <c r="K759" s="1"/>
  <c r="J762"/>
  <c r="J761" s="1"/>
  <c r="J760" s="1"/>
  <c r="J759" s="1"/>
  <c r="I762"/>
  <c r="I761" s="1"/>
  <c r="I760" s="1"/>
  <c r="I759" s="1"/>
  <c r="K757"/>
  <c r="K756" s="1"/>
  <c r="J757"/>
  <c r="J756" s="1"/>
  <c r="I757"/>
  <c r="I756" s="1"/>
  <c r="K754"/>
  <c r="K753" s="1"/>
  <c r="J754"/>
  <c r="J753" s="1"/>
  <c r="I754"/>
  <c r="I753" s="1"/>
  <c r="K749"/>
  <c r="J749"/>
  <c r="J748" s="1"/>
  <c r="I749"/>
  <c r="I748" s="1"/>
  <c r="K746"/>
  <c r="J746"/>
  <c r="I746"/>
  <c r="K744"/>
  <c r="J744"/>
  <c r="I744"/>
  <c r="K742"/>
  <c r="J742"/>
  <c r="I742"/>
  <c r="K740"/>
  <c r="J740"/>
  <c r="I740"/>
  <c r="K738"/>
  <c r="J738"/>
  <c r="I738"/>
  <c r="K734"/>
  <c r="J734"/>
  <c r="I734"/>
  <c r="K732"/>
  <c r="J732"/>
  <c r="I732"/>
  <c r="K730"/>
  <c r="J730"/>
  <c r="I730"/>
  <c r="K728"/>
  <c r="J728"/>
  <c r="I728"/>
  <c r="K725"/>
  <c r="H130" i="3" s="1"/>
  <c r="H129" s="1"/>
  <c r="H126" s="1"/>
  <c r="H120" s="1"/>
  <c r="H11" s="1"/>
  <c r="H9" s="1"/>
  <c r="J725" i="2"/>
  <c r="G130" i="3" s="1"/>
  <c r="G129" s="1"/>
  <c r="G126" s="1"/>
  <c r="G120" s="1"/>
  <c r="G11" s="1"/>
  <c r="G9" s="1"/>
  <c r="I725" i="2"/>
  <c r="F130" i="3" s="1"/>
  <c r="F129" s="1"/>
  <c r="F126" s="1"/>
  <c r="F120" s="1"/>
  <c r="F11" s="1"/>
  <c r="F9" s="1"/>
  <c r="K723" i="2"/>
  <c r="J723"/>
  <c r="I723"/>
  <c r="K720"/>
  <c r="J720"/>
  <c r="I720"/>
  <c r="K718"/>
  <c r="J718"/>
  <c r="I718"/>
  <c r="K713"/>
  <c r="K712" s="1"/>
  <c r="K711" s="1"/>
  <c r="J713"/>
  <c r="J712" s="1"/>
  <c r="J711" s="1"/>
  <c r="I713"/>
  <c r="I712" s="1"/>
  <c r="I711" s="1"/>
  <c r="K709"/>
  <c r="J709"/>
  <c r="I709"/>
  <c r="K707"/>
  <c r="J707"/>
  <c r="I707"/>
  <c r="K701"/>
  <c r="K700" s="1"/>
  <c r="J701"/>
  <c r="J700" s="1"/>
  <c r="I701"/>
  <c r="I700" s="1"/>
  <c r="K698"/>
  <c r="K697" s="1"/>
  <c r="J698"/>
  <c r="J697" s="1"/>
  <c r="I698"/>
  <c r="I697" s="1"/>
  <c r="K695"/>
  <c r="K694" s="1"/>
  <c r="J695"/>
  <c r="J694" s="1"/>
  <c r="I695"/>
  <c r="I694" s="1"/>
  <c r="K690"/>
  <c r="J690"/>
  <c r="I690"/>
  <c r="K688"/>
  <c r="J688"/>
  <c r="I688"/>
  <c r="K684"/>
  <c r="J684"/>
  <c r="J683" s="1"/>
  <c r="I684"/>
  <c r="I683" s="1"/>
  <c r="K681"/>
  <c r="K680" s="1"/>
  <c r="J681"/>
  <c r="J680" s="1"/>
  <c r="I681"/>
  <c r="I680" s="1"/>
  <c r="K677"/>
  <c r="J677"/>
  <c r="J676" s="1"/>
  <c r="J675" s="1"/>
  <c r="I677"/>
  <c r="I676" s="1"/>
  <c r="I675" s="1"/>
  <c r="K673"/>
  <c r="J673"/>
  <c r="J672" s="1"/>
  <c r="J671" s="1"/>
  <c r="I673"/>
  <c r="I672" s="1"/>
  <c r="I671" s="1"/>
  <c r="K669"/>
  <c r="K668" s="1"/>
  <c r="J669"/>
  <c r="J668" s="1"/>
  <c r="I669"/>
  <c r="I668" s="1"/>
  <c r="K666"/>
  <c r="K665" s="1"/>
  <c r="J666"/>
  <c r="J665" s="1"/>
  <c r="I666"/>
  <c r="I665" s="1"/>
  <c r="K662"/>
  <c r="K661" s="1"/>
  <c r="J662"/>
  <c r="J661" s="1"/>
  <c r="I662"/>
  <c r="I661" s="1"/>
  <c r="K659"/>
  <c r="K658" s="1"/>
  <c r="J659"/>
  <c r="J658" s="1"/>
  <c r="I659"/>
  <c r="I658" s="1"/>
  <c r="K656"/>
  <c r="K655" s="1"/>
  <c r="J656"/>
  <c r="J655" s="1"/>
  <c r="I656"/>
  <c r="I655" s="1"/>
  <c r="K653"/>
  <c r="K652" s="1"/>
  <c r="J653"/>
  <c r="J652" s="1"/>
  <c r="I653"/>
  <c r="I652" s="1"/>
  <c r="K649"/>
  <c r="J649"/>
  <c r="J648" s="1"/>
  <c r="I649"/>
  <c r="I648" s="1"/>
  <c r="K646"/>
  <c r="J646"/>
  <c r="J645" s="1"/>
  <c r="I646"/>
  <c r="I645" s="1"/>
  <c r="K643"/>
  <c r="J643"/>
  <c r="J642" s="1"/>
  <c r="I643"/>
  <c r="I642" s="1"/>
  <c r="K640"/>
  <c r="J640"/>
  <c r="J639" s="1"/>
  <c r="I640"/>
  <c r="I639" s="1"/>
  <c r="K637"/>
  <c r="K636" s="1"/>
  <c r="J637"/>
  <c r="J636" s="1"/>
  <c r="I637"/>
  <c r="I636" s="1"/>
  <c r="K630"/>
  <c r="J630"/>
  <c r="J629" s="1"/>
  <c r="J628" s="1"/>
  <c r="J627" s="1"/>
  <c r="J626" s="1"/>
  <c r="I630"/>
  <c r="I629" s="1"/>
  <c r="I628" s="1"/>
  <c r="I627" s="1"/>
  <c r="I626" s="1"/>
  <c r="K622"/>
  <c r="J622"/>
  <c r="J621" s="1"/>
  <c r="J620" s="1"/>
  <c r="J619" s="1"/>
  <c r="J618" s="1"/>
  <c r="I622"/>
  <c r="I621" s="1"/>
  <c r="I620" s="1"/>
  <c r="I619" s="1"/>
  <c r="I618" s="1"/>
  <c r="K611"/>
  <c r="J611"/>
  <c r="J610" s="1"/>
  <c r="J609" s="1"/>
  <c r="I611"/>
  <c r="I610" s="1"/>
  <c r="I609" s="1"/>
  <c r="K606"/>
  <c r="J606"/>
  <c r="J605" s="1"/>
  <c r="J604" s="1"/>
  <c r="I606"/>
  <c r="I605" s="1"/>
  <c r="I604" s="1"/>
  <c r="K594"/>
  <c r="J594"/>
  <c r="J593" s="1"/>
  <c r="J592" s="1"/>
  <c r="I594"/>
  <c r="I593" s="1"/>
  <c r="I592" s="1"/>
  <c r="K590"/>
  <c r="J590"/>
  <c r="J589" s="1"/>
  <c r="I590"/>
  <c r="I589" s="1"/>
  <c r="K586"/>
  <c r="J586"/>
  <c r="J585" s="1"/>
  <c r="I586"/>
  <c r="I585" s="1"/>
  <c r="K574"/>
  <c r="J574"/>
  <c r="J573" s="1"/>
  <c r="J572" s="1"/>
  <c r="J571" s="1"/>
  <c r="J570" s="1"/>
  <c r="I574"/>
  <c r="I573" s="1"/>
  <c r="I572" s="1"/>
  <c r="I571" s="1"/>
  <c r="I570" s="1"/>
  <c r="K567"/>
  <c r="J567"/>
  <c r="J566" s="1"/>
  <c r="J565" s="1"/>
  <c r="I567"/>
  <c r="I566" s="1"/>
  <c r="I565" s="1"/>
  <c r="K563"/>
  <c r="J563"/>
  <c r="J562" s="1"/>
  <c r="J561" s="1"/>
  <c r="J560" s="1"/>
  <c r="I563"/>
  <c r="I562" s="1"/>
  <c r="I561" s="1"/>
  <c r="I560" s="1"/>
  <c r="K555"/>
  <c r="J555"/>
  <c r="J554" s="1"/>
  <c r="J553" s="1"/>
  <c r="J552" s="1"/>
  <c r="J551" s="1"/>
  <c r="I555"/>
  <c r="I554" s="1"/>
  <c r="I553" s="1"/>
  <c r="I552" s="1"/>
  <c r="I551" s="1"/>
  <c r="H787"/>
  <c r="H786" s="1"/>
  <c r="H784"/>
  <c r="H783" s="1"/>
  <c r="H768"/>
  <c r="H766"/>
  <c r="H762"/>
  <c r="H761" s="1"/>
  <c r="H760" s="1"/>
  <c r="H759" s="1"/>
  <c r="H757"/>
  <c r="H756" s="1"/>
  <c r="H754"/>
  <c r="H753" s="1"/>
  <c r="H749"/>
  <c r="H748" s="1"/>
  <c r="H742"/>
  <c r="H740"/>
  <c r="H732"/>
  <c r="H730"/>
  <c r="H725"/>
  <c r="E130" i="3" s="1"/>
  <c r="E129" s="1"/>
  <c r="E126" s="1"/>
  <c r="E120" s="1"/>
  <c r="E11" s="1"/>
  <c r="H720" i="2"/>
  <c r="H718"/>
  <c r="H713"/>
  <c r="H712" s="1"/>
  <c r="H711" s="1"/>
  <c r="H709"/>
  <c r="H707"/>
  <c r="H701"/>
  <c r="H700" s="1"/>
  <c r="H698"/>
  <c r="H697" s="1"/>
  <c r="H695"/>
  <c r="H694" s="1"/>
  <c r="H690"/>
  <c r="H688"/>
  <c r="H684"/>
  <c r="H683" s="1"/>
  <c r="H681"/>
  <c r="H680" s="1"/>
  <c r="H677"/>
  <c r="H676" s="1"/>
  <c r="H675" s="1"/>
  <c r="H673"/>
  <c r="H672" s="1"/>
  <c r="H671" s="1"/>
  <c r="H669"/>
  <c r="H668" s="1"/>
  <c r="H662"/>
  <c r="H661" s="1"/>
  <c r="H659"/>
  <c r="H658" s="1"/>
  <c r="H656"/>
  <c r="H655" s="1"/>
  <c r="H653"/>
  <c r="H652" s="1"/>
  <c r="H649"/>
  <c r="H648" s="1"/>
  <c r="H646"/>
  <c r="H645" s="1"/>
  <c r="H643"/>
  <c r="H642" s="1"/>
  <c r="H640"/>
  <c r="H639" s="1"/>
  <c r="H637"/>
  <c r="H636" s="1"/>
  <c r="H630"/>
  <c r="H629" s="1"/>
  <c r="H628" s="1"/>
  <c r="H627" s="1"/>
  <c r="H626" s="1"/>
  <c r="H622"/>
  <c r="H621" s="1"/>
  <c r="H620" s="1"/>
  <c r="H619" s="1"/>
  <c r="H618" s="1"/>
  <c r="H611"/>
  <c r="H610" s="1"/>
  <c r="H609" s="1"/>
  <c r="H606"/>
  <c r="H605" s="1"/>
  <c r="H604" s="1"/>
  <c r="H594"/>
  <c r="H593" s="1"/>
  <c r="H592" s="1"/>
  <c r="H590"/>
  <c r="H589" s="1"/>
  <c r="H586"/>
  <c r="H585" s="1"/>
  <c r="H574"/>
  <c r="H573" s="1"/>
  <c r="H572" s="1"/>
  <c r="H571" s="1"/>
  <c r="H570" s="1"/>
  <c r="H567"/>
  <c r="H566" s="1"/>
  <c r="H565" s="1"/>
  <c r="H555"/>
  <c r="H554" s="1"/>
  <c r="H553" s="1"/>
  <c r="H552" s="1"/>
  <c r="H551" s="1"/>
  <c r="K547"/>
  <c r="K544" s="1"/>
  <c r="J547"/>
  <c r="I547"/>
  <c r="K534"/>
  <c r="J534"/>
  <c r="J531" s="1"/>
  <c r="J530" s="1"/>
  <c r="I534"/>
  <c r="I531" s="1"/>
  <c r="I530" s="1"/>
  <c r="K528"/>
  <c r="J528"/>
  <c r="J527" s="1"/>
  <c r="I528"/>
  <c r="I527" s="1"/>
  <c r="K525"/>
  <c r="J525"/>
  <c r="I525"/>
  <c r="K523"/>
  <c r="J523"/>
  <c r="I523"/>
  <c r="K521"/>
  <c r="J521"/>
  <c r="I521"/>
  <c r="K518"/>
  <c r="J518"/>
  <c r="J517" s="1"/>
  <c r="I518"/>
  <c r="I517" s="1"/>
  <c r="K514"/>
  <c r="J514"/>
  <c r="I514"/>
  <c r="K512"/>
  <c r="J512"/>
  <c r="I512"/>
  <c r="K510"/>
  <c r="J510"/>
  <c r="I510"/>
  <c r="K508"/>
  <c r="J508"/>
  <c r="I508"/>
  <c r="K503"/>
  <c r="J503"/>
  <c r="J502" s="1"/>
  <c r="J501" s="1"/>
  <c r="J500" s="1"/>
  <c r="I503"/>
  <c r="I502" s="1"/>
  <c r="I501" s="1"/>
  <c r="I500" s="1"/>
  <c r="H547"/>
  <c r="H534"/>
  <c r="H528"/>
  <c r="H527" s="1"/>
  <c r="H523"/>
  <c r="H518"/>
  <c r="H517" s="1"/>
  <c r="H512"/>
  <c r="H510"/>
  <c r="H503"/>
  <c r="H502" s="1"/>
  <c r="H501" s="1"/>
  <c r="H500" s="1"/>
  <c r="K495"/>
  <c r="J495"/>
  <c r="I495"/>
  <c r="K493"/>
  <c r="J493"/>
  <c r="I493"/>
  <c r="K491"/>
  <c r="J491"/>
  <c r="I491"/>
  <c r="K487"/>
  <c r="J487"/>
  <c r="I487"/>
  <c r="K485"/>
  <c r="J485"/>
  <c r="I485"/>
  <c r="K483"/>
  <c r="J483"/>
  <c r="I483"/>
  <c r="K479"/>
  <c r="J479"/>
  <c r="J478" s="1"/>
  <c r="I479"/>
  <c r="I478" s="1"/>
  <c r="K476"/>
  <c r="J476"/>
  <c r="J475" s="1"/>
  <c r="I476"/>
  <c r="I475" s="1"/>
  <c r="K473"/>
  <c r="J473"/>
  <c r="J472" s="1"/>
  <c r="I473"/>
  <c r="I472" s="1"/>
  <c r="K469"/>
  <c r="J469"/>
  <c r="J468" s="1"/>
  <c r="J467" s="1"/>
  <c r="I469"/>
  <c r="I468" s="1"/>
  <c r="I467" s="1"/>
  <c r="K465"/>
  <c r="J465"/>
  <c r="J464" s="1"/>
  <c r="I465"/>
  <c r="I464" s="1"/>
  <c r="K462"/>
  <c r="J462"/>
  <c r="J461" s="1"/>
  <c r="I462"/>
  <c r="I461" s="1"/>
  <c r="K459"/>
  <c r="J459"/>
  <c r="I459"/>
  <c r="K457"/>
  <c r="J457"/>
  <c r="I457"/>
  <c r="H495"/>
  <c r="H493"/>
  <c r="H491"/>
  <c r="H487"/>
  <c r="H485"/>
  <c r="H479"/>
  <c r="H478" s="1"/>
  <c r="H476"/>
  <c r="H475" s="1"/>
  <c r="H473"/>
  <c r="H472" s="1"/>
  <c r="H469"/>
  <c r="H468" s="1"/>
  <c r="H467" s="1"/>
  <c r="H465"/>
  <c r="H464" s="1"/>
  <c r="H462"/>
  <c r="H461" s="1"/>
  <c r="H459"/>
  <c r="H457"/>
  <c r="K446"/>
  <c r="J446"/>
  <c r="J445" s="1"/>
  <c r="I446"/>
  <c r="I445" s="1"/>
  <c r="K443"/>
  <c r="J443"/>
  <c r="J442" s="1"/>
  <c r="I443"/>
  <c r="K440"/>
  <c r="J440"/>
  <c r="J439" s="1"/>
  <c r="I440"/>
  <c r="I439" s="1"/>
  <c r="H446"/>
  <c r="H445" s="1"/>
  <c r="H443"/>
  <c r="H442" s="1"/>
  <c r="H440"/>
  <c r="H439" s="1"/>
  <c r="K429"/>
  <c r="J429"/>
  <c r="I429"/>
  <c r="K426"/>
  <c r="J426"/>
  <c r="I426"/>
  <c r="K424"/>
  <c r="J424"/>
  <c r="I424"/>
  <c r="K422"/>
  <c r="J422"/>
  <c r="I422"/>
  <c r="H426"/>
  <c r="H424"/>
  <c r="K397"/>
  <c r="J397"/>
  <c r="J396" s="1"/>
  <c r="I397"/>
  <c r="I396" s="1"/>
  <c r="K394"/>
  <c r="J394"/>
  <c r="J393" s="1"/>
  <c r="I394"/>
  <c r="I393" s="1"/>
  <c r="K391"/>
  <c r="J391"/>
  <c r="J390" s="1"/>
  <c r="I391"/>
  <c r="I390" s="1"/>
  <c r="K388"/>
  <c r="J388"/>
  <c r="J387" s="1"/>
  <c r="I388"/>
  <c r="I387" s="1"/>
  <c r="K385"/>
  <c r="J385"/>
  <c r="J384" s="1"/>
  <c r="I385"/>
  <c r="I384" s="1"/>
  <c r="K382"/>
  <c r="J382"/>
  <c r="J381" s="1"/>
  <c r="I382"/>
  <c r="I381" s="1"/>
  <c r="K378"/>
  <c r="J378"/>
  <c r="J377" s="1"/>
  <c r="I378"/>
  <c r="I377" s="1"/>
  <c r="K375"/>
  <c r="J375"/>
  <c r="J374" s="1"/>
  <c r="I375"/>
  <c r="I374" s="1"/>
  <c r="K372"/>
  <c r="J372"/>
  <c r="J371" s="1"/>
  <c r="I372"/>
  <c r="I371" s="1"/>
  <c r="K369"/>
  <c r="J369"/>
  <c r="J368" s="1"/>
  <c r="I369"/>
  <c r="I368" s="1"/>
  <c r="H397"/>
  <c r="H396" s="1"/>
  <c r="H394"/>
  <c r="H393" s="1"/>
  <c r="H391"/>
  <c r="H390" s="1"/>
  <c r="H388"/>
  <c r="H387" s="1"/>
  <c r="H385"/>
  <c r="H384" s="1"/>
  <c r="H382"/>
  <c r="H381" s="1"/>
  <c r="H378"/>
  <c r="H377" s="1"/>
  <c r="H375"/>
  <c r="H374" s="1"/>
  <c r="H372"/>
  <c r="H371" s="1"/>
  <c r="H369"/>
  <c r="H368" s="1"/>
  <c r="K358"/>
  <c r="J358"/>
  <c r="J357" s="1"/>
  <c r="I358"/>
  <c r="I357" s="1"/>
  <c r="K355"/>
  <c r="K354" s="1"/>
  <c r="J355"/>
  <c r="J354" s="1"/>
  <c r="I355"/>
  <c r="I354" s="1"/>
  <c r="K351"/>
  <c r="J351"/>
  <c r="J350" s="1"/>
  <c r="I351"/>
  <c r="I350" s="1"/>
  <c r="K348"/>
  <c r="J348"/>
  <c r="J347" s="1"/>
  <c r="I348"/>
  <c r="I347" s="1"/>
  <c r="K344"/>
  <c r="J344"/>
  <c r="I344"/>
  <c r="K342"/>
  <c r="J342"/>
  <c r="I342"/>
  <c r="K339"/>
  <c r="J339"/>
  <c r="I339"/>
  <c r="K337"/>
  <c r="J337"/>
  <c r="I337"/>
  <c r="K332"/>
  <c r="J332"/>
  <c r="J331" s="1"/>
  <c r="I332"/>
  <c r="I331" s="1"/>
  <c r="K326"/>
  <c r="J326"/>
  <c r="J325" s="1"/>
  <c r="I326"/>
  <c r="K323"/>
  <c r="J323"/>
  <c r="J322" s="1"/>
  <c r="I323"/>
  <c r="H339"/>
  <c r="H337"/>
  <c r="H344"/>
  <c r="H342"/>
  <c r="H351"/>
  <c r="H350" s="1"/>
  <c r="H348"/>
  <c r="H347" s="1"/>
  <c r="H358"/>
  <c r="H357" s="1"/>
  <c r="H355"/>
  <c r="H354" s="1"/>
  <c r="H331"/>
  <c r="H326"/>
  <c r="H325" s="1"/>
  <c r="H323"/>
  <c r="H322" s="1"/>
  <c r="K315"/>
  <c r="J315"/>
  <c r="J314" s="1"/>
  <c r="J313" s="1"/>
  <c r="J312" s="1"/>
  <c r="J311" s="1"/>
  <c r="I315"/>
  <c r="H315"/>
  <c r="H314" s="1"/>
  <c r="H313" s="1"/>
  <c r="H312" s="1"/>
  <c r="H311" s="1"/>
  <c r="K304"/>
  <c r="J304"/>
  <c r="J303" s="1"/>
  <c r="J302" s="1"/>
  <c r="J301" s="1"/>
  <c r="I304"/>
  <c r="H304"/>
  <c r="H303" s="1"/>
  <c r="H302" s="1"/>
  <c r="H301" s="1"/>
  <c r="K273"/>
  <c r="J273"/>
  <c r="J272" s="1"/>
  <c r="J271" s="1"/>
  <c r="J270" s="1"/>
  <c r="J269" s="1"/>
  <c r="J268" s="1"/>
  <c r="I273"/>
  <c r="K291"/>
  <c r="J291"/>
  <c r="I291"/>
  <c r="K289"/>
  <c r="J289"/>
  <c r="I289"/>
  <c r="K287"/>
  <c r="J287"/>
  <c r="I287"/>
  <c r="K285"/>
  <c r="J285"/>
  <c r="I285"/>
  <c r="K281"/>
  <c r="J281"/>
  <c r="J280" s="1"/>
  <c r="J279" s="1"/>
  <c r="I281"/>
  <c r="H289"/>
  <c r="H287"/>
  <c r="H281"/>
  <c r="H280" s="1"/>
  <c r="H279" s="1"/>
  <c r="H273"/>
  <c r="H272" s="1"/>
  <c r="H271" s="1"/>
  <c r="H270" s="1"/>
  <c r="H269" s="1"/>
  <c r="H268" s="1"/>
  <c r="K910" l="1"/>
  <c r="M913"/>
  <c r="L913"/>
  <c r="M992"/>
  <c r="L992"/>
  <c r="M965"/>
  <c r="L965"/>
  <c r="M1138"/>
  <c r="L1138"/>
  <c r="M281"/>
  <c r="M440"/>
  <c r="M974"/>
  <c r="L974"/>
  <c r="M972"/>
  <c r="L972"/>
  <c r="M55"/>
  <c r="L55"/>
  <c r="M962"/>
  <c r="L962"/>
  <c r="L332"/>
  <c r="M332"/>
  <c r="M917"/>
  <c r="L917"/>
  <c r="M968"/>
  <c r="L968"/>
  <c r="M984"/>
  <c r="L984"/>
  <c r="I442"/>
  <c r="M442" s="1"/>
  <c r="M443"/>
  <c r="L2600"/>
  <c r="L2776"/>
  <c r="H1757"/>
  <c r="H1756" s="1"/>
  <c r="H1755" s="1"/>
  <c r="I825"/>
  <c r="I824" s="1"/>
  <c r="H1106"/>
  <c r="H1105" s="1"/>
  <c r="J1757"/>
  <c r="J1756" s="1"/>
  <c r="J1755" s="1"/>
  <c r="I1757"/>
  <c r="I1756" s="1"/>
  <c r="I1755" s="1"/>
  <c r="H1682"/>
  <c r="H1681" s="1"/>
  <c r="H1680" s="1"/>
  <c r="H1679" s="1"/>
  <c r="H1678" s="1"/>
  <c r="H1677" s="1"/>
  <c r="J1106"/>
  <c r="J1105" s="1"/>
  <c r="I1106"/>
  <c r="I1105" s="1"/>
  <c r="I1521"/>
  <c r="I1520" s="1"/>
  <c r="I1499" s="1"/>
  <c r="J910"/>
  <c r="J909" s="1"/>
  <c r="J908" s="1"/>
  <c r="J907" s="1"/>
  <c r="J906" s="1"/>
  <c r="H435"/>
  <c r="H434" s="1"/>
  <c r="H433" s="1"/>
  <c r="J1425"/>
  <c r="I910"/>
  <c r="I909" s="1"/>
  <c r="I908" s="1"/>
  <c r="I907" s="1"/>
  <c r="I906" s="1"/>
  <c r="J825"/>
  <c r="J824" s="1"/>
  <c r="I1425"/>
  <c r="H909"/>
  <c r="H908" s="1"/>
  <c r="H907" s="1"/>
  <c r="H906" s="1"/>
  <c r="H910"/>
  <c r="H1699"/>
  <c r="H1698" s="1"/>
  <c r="H1697" s="1"/>
  <c r="H1696" s="1"/>
  <c r="H1695" s="1"/>
  <c r="H825"/>
  <c r="H824" s="1"/>
  <c r="H804"/>
  <c r="H803" s="1"/>
  <c r="H802" s="1"/>
  <c r="I353"/>
  <c r="J435"/>
  <c r="J434" s="1"/>
  <c r="J433" s="1"/>
  <c r="K664"/>
  <c r="I687"/>
  <c r="I679" s="1"/>
  <c r="J706"/>
  <c r="J693" s="1"/>
  <c r="I717"/>
  <c r="L2728"/>
  <c r="H544"/>
  <c r="H543" s="1"/>
  <c r="H542" s="1"/>
  <c r="H541" s="1"/>
  <c r="L2241"/>
  <c r="L2620"/>
  <c r="L2465"/>
  <c r="H2525"/>
  <c r="H2496" s="1"/>
  <c r="L2466"/>
  <c r="K2126"/>
  <c r="M2126" s="1"/>
  <c r="J752"/>
  <c r="J751" s="1"/>
  <c r="H2865"/>
  <c r="H2864" s="1"/>
  <c r="H2863" s="1"/>
  <c r="H2862" s="1"/>
  <c r="M2127"/>
  <c r="K2496"/>
  <c r="K2486" s="1"/>
  <c r="L287"/>
  <c r="I544"/>
  <c r="I543" s="1"/>
  <c r="I542" s="1"/>
  <c r="I541" s="1"/>
  <c r="K897"/>
  <c r="H2220"/>
  <c r="H2219" s="1"/>
  <c r="H2218" s="1"/>
  <c r="H2217" s="1"/>
  <c r="H2216" s="1"/>
  <c r="L1585"/>
  <c r="L2148"/>
  <c r="I2486"/>
  <c r="I2440" s="1"/>
  <c r="I2439" s="1"/>
  <c r="K2464"/>
  <c r="M2464" s="1"/>
  <c r="I635"/>
  <c r="L1700"/>
  <c r="M2465"/>
  <c r="J2486"/>
  <c r="J2440" s="1"/>
  <c r="J2439" s="1"/>
  <c r="K752"/>
  <c r="K751" s="1"/>
  <c r="L2659"/>
  <c r="H321"/>
  <c r="H320" s="1"/>
  <c r="K717"/>
  <c r="I752"/>
  <c r="I751" s="1"/>
  <c r="H1713"/>
  <c r="H1712" s="1"/>
  <c r="H1711" s="1"/>
  <c r="H1710" s="1"/>
  <c r="L2285"/>
  <c r="J544"/>
  <c r="J543" s="1"/>
  <c r="J542" s="1"/>
  <c r="J541" s="1"/>
  <c r="K706"/>
  <c r="K693" s="1"/>
  <c r="J717"/>
  <c r="I890"/>
  <c r="K890"/>
  <c r="J890"/>
  <c r="K2864"/>
  <c r="M2864" s="1"/>
  <c r="L2560"/>
  <c r="L2498"/>
  <c r="L2457"/>
  <c r="I2280"/>
  <c r="L1761"/>
  <c r="J1713"/>
  <c r="J1712" s="1"/>
  <c r="J1711" s="1"/>
  <c r="J1710" s="1"/>
  <c r="J1694" s="1"/>
  <c r="H1638"/>
  <c r="H1634" s="1"/>
  <c r="H1609" s="1"/>
  <c r="H1601" s="1"/>
  <c r="K1624"/>
  <c r="M1624" s="1"/>
  <c r="K1614"/>
  <c r="M1614" s="1"/>
  <c r="I1559"/>
  <c r="I1558" s="1"/>
  <c r="K1560"/>
  <c r="M1560" s="1"/>
  <c r="J1521"/>
  <c r="J1520" s="1"/>
  <c r="J1499" s="1"/>
  <c r="K1522"/>
  <c r="K1521" s="1"/>
  <c r="K1520" s="1"/>
  <c r="K1502"/>
  <c r="K1501" s="1"/>
  <c r="K1500" s="1"/>
  <c r="K1428"/>
  <c r="L1428" s="1"/>
  <c r="J897"/>
  <c r="I897"/>
  <c r="J862"/>
  <c r="J837" s="1"/>
  <c r="I862"/>
  <c r="I837" s="1"/>
  <c r="K862"/>
  <c r="I802"/>
  <c r="K737"/>
  <c r="J737"/>
  <c r="I737"/>
  <c r="K727"/>
  <c r="J727"/>
  <c r="I727"/>
  <c r="I722"/>
  <c r="K722"/>
  <c r="J722"/>
  <c r="I706"/>
  <c r="I693" s="1"/>
  <c r="I664"/>
  <c r="J664"/>
  <c r="J651"/>
  <c r="I651"/>
  <c r="K651"/>
  <c r="J635"/>
  <c r="J559"/>
  <c r="J558" s="1"/>
  <c r="I559"/>
  <c r="I558" s="1"/>
  <c r="J353"/>
  <c r="J321"/>
  <c r="J320" s="1"/>
  <c r="H531"/>
  <c r="H530" s="1"/>
  <c r="E872" i="3"/>
  <c r="E871" s="1"/>
  <c r="E9" s="1"/>
  <c r="K2649" i="2"/>
  <c r="L2649" s="1"/>
  <c r="L2381"/>
  <c r="M2381"/>
  <c r="J2280"/>
  <c r="K2202"/>
  <c r="L2202" s="1"/>
  <c r="L2203"/>
  <c r="K991"/>
  <c r="K26"/>
  <c r="M27"/>
  <c r="L27"/>
  <c r="K406"/>
  <c r="M407"/>
  <c r="L407"/>
  <c r="H734"/>
  <c r="L734" s="1"/>
  <c r="L736"/>
  <c r="L1088"/>
  <c r="L1182"/>
  <c r="M1182"/>
  <c r="K1358"/>
  <c r="L1359"/>
  <c r="M1359"/>
  <c r="H1392"/>
  <c r="L1392" s="1"/>
  <c r="L1393"/>
  <c r="K2672"/>
  <c r="L2673"/>
  <c r="M2673"/>
  <c r="L2612"/>
  <c r="M2612"/>
  <c r="M2505"/>
  <c r="L2505"/>
  <c r="L2422"/>
  <c r="M2422"/>
  <c r="L695"/>
  <c r="M695"/>
  <c r="H898"/>
  <c r="H897" s="1"/>
  <c r="L899"/>
  <c r="K1024"/>
  <c r="M1025"/>
  <c r="K1142"/>
  <c r="L1143"/>
  <c r="M1143"/>
  <c r="L2576"/>
  <c r="M2576"/>
  <c r="M1811"/>
  <c r="L1811"/>
  <c r="L1862"/>
  <c r="M1862"/>
  <c r="M1533"/>
  <c r="L1533"/>
  <c r="L2402"/>
  <c r="M2402"/>
  <c r="L337"/>
  <c r="M426"/>
  <c r="L426"/>
  <c r="K464"/>
  <c r="L465"/>
  <c r="M491"/>
  <c r="L491"/>
  <c r="L510"/>
  <c r="M510"/>
  <c r="K531"/>
  <c r="L656"/>
  <c r="M656"/>
  <c r="K683"/>
  <c r="M684"/>
  <c r="L684"/>
  <c r="L893"/>
  <c r="M893"/>
  <c r="K920"/>
  <c r="L921"/>
  <c r="M921"/>
  <c r="H890"/>
  <c r="L892"/>
  <c r="K1165"/>
  <c r="M1166"/>
  <c r="L1166"/>
  <c r="K1339"/>
  <c r="M1340"/>
  <c r="L1340"/>
  <c r="K1789"/>
  <c r="L1790"/>
  <c r="M1790"/>
  <c r="L1513"/>
  <c r="M1513"/>
  <c r="K2250"/>
  <c r="L2251"/>
  <c r="M2251"/>
  <c r="L1529"/>
  <c r="M1529"/>
  <c r="K350"/>
  <c r="M351"/>
  <c r="L351"/>
  <c r="K445"/>
  <c r="L446"/>
  <c r="M446"/>
  <c r="M483"/>
  <c r="M523"/>
  <c r="L523"/>
  <c r="M728"/>
  <c r="K987"/>
  <c r="M988"/>
  <c r="H666"/>
  <c r="H665" s="1"/>
  <c r="H664" s="1"/>
  <c r="L667"/>
  <c r="L1032"/>
  <c r="M1032"/>
  <c r="M1086"/>
  <c r="L1086"/>
  <c r="K1114"/>
  <c r="L1115"/>
  <c r="M1115"/>
  <c r="K1150"/>
  <c r="L1151"/>
  <c r="M1151"/>
  <c r="K1252"/>
  <c r="M1253"/>
  <c r="L1253"/>
  <c r="K1291"/>
  <c r="M1292"/>
  <c r="L1292"/>
  <c r="K1355"/>
  <c r="L1356"/>
  <c r="L1618"/>
  <c r="M1618"/>
  <c r="K1923"/>
  <c r="L1924"/>
  <c r="M1924"/>
  <c r="M2240"/>
  <c r="L2240"/>
  <c r="L342"/>
  <c r="K381"/>
  <c r="M382"/>
  <c r="L382"/>
  <c r="K472"/>
  <c r="L473"/>
  <c r="M473"/>
  <c r="M495"/>
  <c r="L495"/>
  <c r="M514"/>
  <c r="K573"/>
  <c r="M574"/>
  <c r="L574"/>
  <c r="M637"/>
  <c r="L637"/>
  <c r="L662"/>
  <c r="M662"/>
  <c r="L690"/>
  <c r="M690"/>
  <c r="L720"/>
  <c r="M720"/>
  <c r="M740"/>
  <c r="L740"/>
  <c r="L766"/>
  <c r="K834"/>
  <c r="L835"/>
  <c r="L865"/>
  <c r="M865"/>
  <c r="M898"/>
  <c r="K957"/>
  <c r="L957" s="1"/>
  <c r="K998"/>
  <c r="L999"/>
  <c r="M999"/>
  <c r="K1013"/>
  <c r="L1014"/>
  <c r="M1014"/>
  <c r="K54"/>
  <c r="H361"/>
  <c r="L362"/>
  <c r="H563"/>
  <c r="H562" s="1"/>
  <c r="H561" s="1"/>
  <c r="H560" s="1"/>
  <c r="H559" s="1"/>
  <c r="H558" s="1"/>
  <c r="L564"/>
  <c r="K597"/>
  <c r="L598"/>
  <c r="M598"/>
  <c r="K1051"/>
  <c r="L1052"/>
  <c r="L1079"/>
  <c r="M1079"/>
  <c r="L1100"/>
  <c r="M1100"/>
  <c r="K1137"/>
  <c r="L1171"/>
  <c r="M1171"/>
  <c r="K1192"/>
  <c r="M1193"/>
  <c r="L1193"/>
  <c r="K1417"/>
  <c r="L1418"/>
  <c r="M1418"/>
  <c r="K1267"/>
  <c r="M1268"/>
  <c r="L1268"/>
  <c r="K1282"/>
  <c r="K1306"/>
  <c r="L1307"/>
  <c r="M1307"/>
  <c r="K1321"/>
  <c r="L1322"/>
  <c r="M1322"/>
  <c r="K1346"/>
  <c r="L1347"/>
  <c r="M1347"/>
  <c r="K1370"/>
  <c r="L1371"/>
  <c r="K1384"/>
  <c r="L1385"/>
  <c r="K1835"/>
  <c r="L1836"/>
  <c r="K1681"/>
  <c r="L2710"/>
  <c r="K2298"/>
  <c r="L2299"/>
  <c r="M2299"/>
  <c r="M2639"/>
  <c r="L2639"/>
  <c r="L2106"/>
  <c r="M2106"/>
  <c r="L1743"/>
  <c r="K2836"/>
  <c r="L2837"/>
  <c r="M2837"/>
  <c r="K2558"/>
  <c r="L2559"/>
  <c r="M2559"/>
  <c r="L1570"/>
  <c r="M1570"/>
  <c r="M1567"/>
  <c r="L1567"/>
  <c r="K2726"/>
  <c r="L2727"/>
  <c r="M2727"/>
  <c r="L1719"/>
  <c r="L1628"/>
  <c r="M1628"/>
  <c r="L2572"/>
  <c r="M2572"/>
  <c r="M1631"/>
  <c r="L1631"/>
  <c r="L2488"/>
  <c r="M2488"/>
  <c r="L1604"/>
  <c r="M1604"/>
  <c r="K2367"/>
  <c r="L2368"/>
  <c r="L1882"/>
  <c r="L1506"/>
  <c r="M1506"/>
  <c r="J1797"/>
  <c r="J1796" s="1"/>
  <c r="J1795" s="1"/>
  <c r="J1794" s="1"/>
  <c r="I1713"/>
  <c r="I1712" s="1"/>
  <c r="I1711" s="1"/>
  <c r="I1710" s="1"/>
  <c r="I1694" s="1"/>
  <c r="L2252"/>
  <c r="K368"/>
  <c r="L369"/>
  <c r="K393"/>
  <c r="L394"/>
  <c r="M394"/>
  <c r="K676"/>
  <c r="L677"/>
  <c r="M677"/>
  <c r="K942"/>
  <c r="L943"/>
  <c r="M943"/>
  <c r="K1005"/>
  <c r="M1006"/>
  <c r="L1006"/>
  <c r="K581"/>
  <c r="M581" s="1"/>
  <c r="L582"/>
  <c r="K1065"/>
  <c r="L1066"/>
  <c r="K1118"/>
  <c r="L1119"/>
  <c r="L1394"/>
  <c r="M1394"/>
  <c r="K1294"/>
  <c r="L1295"/>
  <c r="M1295"/>
  <c r="K1333"/>
  <c r="L1334"/>
  <c r="M1334"/>
  <c r="L2658"/>
  <c r="M2658"/>
  <c r="K1910"/>
  <c r="L1911"/>
  <c r="K1610"/>
  <c r="L1611"/>
  <c r="K2717"/>
  <c r="L2718"/>
  <c r="K585"/>
  <c r="L586"/>
  <c r="M586"/>
  <c r="K639"/>
  <c r="L640"/>
  <c r="M666"/>
  <c r="M723"/>
  <c r="K1102"/>
  <c r="L1103"/>
  <c r="L1174"/>
  <c r="M1174"/>
  <c r="K1199"/>
  <c r="L1200"/>
  <c r="M1200"/>
  <c r="K1420"/>
  <c r="L1421"/>
  <c r="M1421"/>
  <c r="K1246"/>
  <c r="L1247"/>
  <c r="K1285"/>
  <c r="M1286"/>
  <c r="L1286"/>
  <c r="L1310"/>
  <c r="M1310"/>
  <c r="K1373"/>
  <c r="M1374"/>
  <c r="L1374"/>
  <c r="K2823"/>
  <c r="M2824"/>
  <c r="L2824"/>
  <c r="K2315"/>
  <c r="L2316"/>
  <c r="M2316"/>
  <c r="M1661"/>
  <c r="L1661"/>
  <c r="M1847"/>
  <c r="L1847"/>
  <c r="K374"/>
  <c r="L375"/>
  <c r="K562"/>
  <c r="M563"/>
  <c r="K621"/>
  <c r="L622"/>
  <c r="M622"/>
  <c r="L713"/>
  <c r="M713"/>
  <c r="L757"/>
  <c r="M757"/>
  <c r="L860"/>
  <c r="K949"/>
  <c r="M950"/>
  <c r="L950"/>
  <c r="K1073"/>
  <c r="M1074"/>
  <c r="K1093"/>
  <c r="L1094"/>
  <c r="M1094"/>
  <c r="K1186"/>
  <c r="L1187"/>
  <c r="M1187"/>
  <c r="M1398"/>
  <c r="K1276"/>
  <c r="M1277"/>
  <c r="L1277"/>
  <c r="K1300"/>
  <c r="M1301"/>
  <c r="L1301"/>
  <c r="K1364"/>
  <c r="L1365"/>
  <c r="M1365"/>
  <c r="K1445"/>
  <c r="M1446"/>
  <c r="I2598"/>
  <c r="I2597" s="1"/>
  <c r="I2596" s="1"/>
  <c r="K2476"/>
  <c r="M2477"/>
  <c r="L2477"/>
  <c r="L2350"/>
  <c r="M2350"/>
  <c r="L1625"/>
  <c r="M1625"/>
  <c r="M457"/>
  <c r="L457"/>
  <c r="K1178"/>
  <c r="L1179"/>
  <c r="M1179"/>
  <c r="K1404"/>
  <c r="L1405"/>
  <c r="M1405"/>
  <c r="K2274"/>
  <c r="L2275"/>
  <c r="M2275"/>
  <c r="M2176"/>
  <c r="L2176"/>
  <c r="K2266"/>
  <c r="L2267"/>
  <c r="M2267"/>
  <c r="L2759"/>
  <c r="M2759"/>
  <c r="K2193"/>
  <c r="L2194"/>
  <c r="L2619"/>
  <c r="M2619"/>
  <c r="K331"/>
  <c r="K357"/>
  <c r="K353" s="1"/>
  <c r="L358"/>
  <c r="M358"/>
  <c r="K371"/>
  <c r="L372"/>
  <c r="K396"/>
  <c r="M397"/>
  <c r="L397"/>
  <c r="L424"/>
  <c r="M424"/>
  <c r="K461"/>
  <c r="L462"/>
  <c r="M487"/>
  <c r="L487"/>
  <c r="M508"/>
  <c r="K527"/>
  <c r="L528"/>
  <c r="K554"/>
  <c r="M555"/>
  <c r="L555"/>
  <c r="K610"/>
  <c r="L611"/>
  <c r="M611"/>
  <c r="L653"/>
  <c r="L681"/>
  <c r="M681"/>
  <c r="L709"/>
  <c r="M709"/>
  <c r="L732"/>
  <c r="M732"/>
  <c r="L754"/>
  <c r="M856"/>
  <c r="M891"/>
  <c r="L891"/>
  <c r="K916"/>
  <c r="K945"/>
  <c r="L946"/>
  <c r="M946"/>
  <c r="H525"/>
  <c r="L525" s="1"/>
  <c r="L526"/>
  <c r="H746"/>
  <c r="L746" s="1"/>
  <c r="L747"/>
  <c r="K961"/>
  <c r="K1037"/>
  <c r="L1038"/>
  <c r="K1068"/>
  <c r="L1069"/>
  <c r="M1069"/>
  <c r="M1091"/>
  <c r="L1091"/>
  <c r="K1122"/>
  <c r="L1123"/>
  <c r="M1123"/>
  <c r="K1161"/>
  <c r="M1162"/>
  <c r="L1162"/>
  <c r="M1184"/>
  <c r="L1184"/>
  <c r="K1238"/>
  <c r="L1239"/>
  <c r="M1239"/>
  <c r="L1396"/>
  <c r="K1258"/>
  <c r="L1259"/>
  <c r="K1273"/>
  <c r="L1274"/>
  <c r="M1274"/>
  <c r="K1297"/>
  <c r="L1298"/>
  <c r="M1298"/>
  <c r="K1336"/>
  <c r="L1337"/>
  <c r="K1361"/>
  <c r="L1362"/>
  <c r="M1362"/>
  <c r="K1377"/>
  <c r="L1378"/>
  <c r="K1713"/>
  <c r="L1714"/>
  <c r="K1634"/>
  <c r="M1638"/>
  <c r="K1698"/>
  <c r="M1699"/>
  <c r="K2327"/>
  <c r="L2328"/>
  <c r="M2328"/>
  <c r="M1706"/>
  <c r="L1706"/>
  <c r="L1824"/>
  <c r="M1824"/>
  <c r="K2750"/>
  <c r="L2751"/>
  <c r="M2751"/>
  <c r="L1455"/>
  <c r="M1455"/>
  <c r="L2580"/>
  <c r="M2580"/>
  <c r="L1894"/>
  <c r="M1894"/>
  <c r="L1573"/>
  <c r="K2688"/>
  <c r="L2689"/>
  <c r="M2689"/>
  <c r="L2380"/>
  <c r="M2380"/>
  <c r="L2588"/>
  <c r="K1660"/>
  <c r="L459"/>
  <c r="M459"/>
  <c r="K605"/>
  <c r="M606"/>
  <c r="L606"/>
  <c r="L707"/>
  <c r="M707"/>
  <c r="K878"/>
  <c r="K1158"/>
  <c r="L1159"/>
  <c r="M1159"/>
  <c r="L1271"/>
  <c r="M1271"/>
  <c r="L1491"/>
  <c r="M1491"/>
  <c r="L1902"/>
  <c r="M1902"/>
  <c r="K2442"/>
  <c r="L2443"/>
  <c r="M2443"/>
  <c r="M2525"/>
  <c r="K2774"/>
  <c r="L2775"/>
  <c r="M2775"/>
  <c r="K2449"/>
  <c r="L2456"/>
  <c r="M2456"/>
  <c r="L2654"/>
  <c r="M2654"/>
  <c r="L2464"/>
  <c r="K384"/>
  <c r="M385"/>
  <c r="L385"/>
  <c r="K439"/>
  <c r="M439" s="1"/>
  <c r="L440"/>
  <c r="L742"/>
  <c r="M742"/>
  <c r="L768"/>
  <c r="M768"/>
  <c r="L844"/>
  <c r="M900"/>
  <c r="L900"/>
  <c r="K964"/>
  <c r="H728"/>
  <c r="L729"/>
  <c r="L1081"/>
  <c r="K1349"/>
  <c r="L1350"/>
  <c r="K1381"/>
  <c r="L1382"/>
  <c r="M2137"/>
  <c r="L2137"/>
  <c r="K2136"/>
  <c r="M1651"/>
  <c r="L1651"/>
  <c r="K1750"/>
  <c r="L1751"/>
  <c r="L1897"/>
  <c r="M1897"/>
  <c r="L1516"/>
  <c r="K2571"/>
  <c r="L2587"/>
  <c r="M2587"/>
  <c r="K2375"/>
  <c r="K2374" s="1"/>
  <c r="L2376"/>
  <c r="M2376"/>
  <c r="H285"/>
  <c r="L285" s="1"/>
  <c r="L286"/>
  <c r="H429"/>
  <c r="L429" s="1"/>
  <c r="L431"/>
  <c r="H723"/>
  <c r="L723" s="1"/>
  <c r="L724"/>
  <c r="L1042"/>
  <c r="M1042"/>
  <c r="H2598"/>
  <c r="H2597" s="1"/>
  <c r="H2596" s="1"/>
  <c r="M1871"/>
  <c r="L1871"/>
  <c r="L1503"/>
  <c r="M1503"/>
  <c r="L1468"/>
  <c r="M1468"/>
  <c r="K390"/>
  <c r="L391"/>
  <c r="M391"/>
  <c r="M701"/>
  <c r="L701"/>
  <c r="M746"/>
  <c r="K786"/>
  <c r="L787"/>
  <c r="M787"/>
  <c r="K242"/>
  <c r="L243"/>
  <c r="L885"/>
  <c r="M885"/>
  <c r="K1061"/>
  <c r="L1062"/>
  <c r="M1062"/>
  <c r="K1330"/>
  <c r="L1331"/>
  <c r="M1331"/>
  <c r="K1472"/>
  <c r="K1465" s="1"/>
  <c r="M1473"/>
  <c r="L1473"/>
  <c r="L1536"/>
  <c r="M1536"/>
  <c r="L2120"/>
  <c r="M2120"/>
  <c r="L2340"/>
  <c r="M2340"/>
  <c r="K2696"/>
  <c r="L2697"/>
  <c r="K347"/>
  <c r="M348"/>
  <c r="L348"/>
  <c r="K387"/>
  <c r="L388"/>
  <c r="M388"/>
  <c r="K442"/>
  <c r="L443"/>
  <c r="K478"/>
  <c r="L479"/>
  <c r="M521"/>
  <c r="K589"/>
  <c r="L590"/>
  <c r="M590"/>
  <c r="K642"/>
  <c r="L643"/>
  <c r="L669"/>
  <c r="M669"/>
  <c r="L698"/>
  <c r="M698"/>
  <c r="L725"/>
  <c r="M725"/>
  <c r="M744"/>
  <c r="K783"/>
  <c r="M784"/>
  <c r="L784"/>
  <c r="K808"/>
  <c r="K804" s="1"/>
  <c r="K803" s="1"/>
  <c r="M809"/>
  <c r="L809"/>
  <c r="K846"/>
  <c r="L847"/>
  <c r="K870"/>
  <c r="L871"/>
  <c r="M871"/>
  <c r="L902"/>
  <c r="M902"/>
  <c r="K967"/>
  <c r="K983"/>
  <c r="K449"/>
  <c r="M450"/>
  <c r="L450"/>
  <c r="H521"/>
  <c r="L521" s="1"/>
  <c r="L522"/>
  <c r="H744"/>
  <c r="L744" s="1"/>
  <c r="L745"/>
  <c r="L883"/>
  <c r="M883"/>
  <c r="K1017"/>
  <c r="L1018"/>
  <c r="M1018"/>
  <c r="H1077"/>
  <c r="L1077" s="1"/>
  <c r="L1078"/>
  <c r="K1028"/>
  <c r="L1029"/>
  <c r="M1057"/>
  <c r="L1057"/>
  <c r="L1083"/>
  <c r="M1083"/>
  <c r="L1111"/>
  <c r="M1111"/>
  <c r="K1146"/>
  <c r="L1147"/>
  <c r="M1147"/>
  <c r="L1176"/>
  <c r="M1176"/>
  <c r="K1230"/>
  <c r="L1231"/>
  <c r="M1231"/>
  <c r="K1249"/>
  <c r="L1250"/>
  <c r="M1250"/>
  <c r="K1288"/>
  <c r="L1289"/>
  <c r="M1289"/>
  <c r="L1312"/>
  <c r="M1312"/>
  <c r="K1327"/>
  <c r="L1328"/>
  <c r="M1328"/>
  <c r="K1352"/>
  <c r="L1353"/>
  <c r="K1759"/>
  <c r="L1760"/>
  <c r="M1760"/>
  <c r="K1724"/>
  <c r="M1735"/>
  <c r="L1735"/>
  <c r="K2408"/>
  <c r="M2409"/>
  <c r="L2409"/>
  <c r="L1564"/>
  <c r="M1564"/>
  <c r="M1561"/>
  <c r="L1561"/>
  <c r="M2481"/>
  <c r="L2481"/>
  <c r="M1615"/>
  <c r="L1615"/>
  <c r="M1851"/>
  <c r="L1851"/>
  <c r="K1482"/>
  <c r="M1483"/>
  <c r="L1483"/>
  <c r="K2112"/>
  <c r="L2113"/>
  <c r="M2113"/>
  <c r="M2515"/>
  <c r="L2515"/>
  <c r="L2705"/>
  <c r="L2156"/>
  <c r="M2156"/>
  <c r="K2155"/>
  <c r="M2220"/>
  <c r="K1785"/>
  <c r="L1786"/>
  <c r="K2765"/>
  <c r="M2766"/>
  <c r="L2766"/>
  <c r="K2429"/>
  <c r="L2430"/>
  <c r="M2430"/>
  <c r="L1732"/>
  <c r="M1732"/>
  <c r="J1609"/>
  <c r="J1601" s="1"/>
  <c r="H508"/>
  <c r="L508" s="1"/>
  <c r="K1270"/>
  <c r="H1446"/>
  <c r="H1445" s="1"/>
  <c r="H1444" s="1"/>
  <c r="H1443" s="1"/>
  <c r="H1425" s="1"/>
  <c r="K1893"/>
  <c r="L1629"/>
  <c r="M355"/>
  <c r="L355"/>
  <c r="M422"/>
  <c r="L485"/>
  <c r="M485"/>
  <c r="K502"/>
  <c r="L503"/>
  <c r="M503"/>
  <c r="M525"/>
  <c r="K648"/>
  <c r="L649"/>
  <c r="M649"/>
  <c r="L730"/>
  <c r="M730"/>
  <c r="K748"/>
  <c r="L749"/>
  <c r="M749"/>
  <c r="K852"/>
  <c r="L853"/>
  <c r="M1034"/>
  <c r="L1034"/>
  <c r="K1255"/>
  <c r="L1256"/>
  <c r="M1256"/>
  <c r="M1827"/>
  <c r="L1827"/>
  <c r="L2160"/>
  <c r="M2160"/>
  <c r="L1577"/>
  <c r="K1544"/>
  <c r="L1545"/>
  <c r="L1621"/>
  <c r="M1621"/>
  <c r="L344"/>
  <c r="K475"/>
  <c r="M476"/>
  <c r="L476"/>
  <c r="K517"/>
  <c r="L518"/>
  <c r="L868"/>
  <c r="M868"/>
  <c r="K980"/>
  <c r="M981"/>
  <c r="L981"/>
  <c r="H291"/>
  <c r="L291" s="1"/>
  <c r="L292"/>
  <c r="H483"/>
  <c r="L483" s="1"/>
  <c r="L484"/>
  <c r="L1055"/>
  <c r="M1055"/>
  <c r="K1324"/>
  <c r="M1325"/>
  <c r="L1325"/>
  <c r="K1387"/>
  <c r="L1388"/>
  <c r="M1388"/>
  <c r="L1854"/>
  <c r="M1854"/>
  <c r="K2849"/>
  <c r="M2850"/>
  <c r="L2850"/>
  <c r="L1885"/>
  <c r="M734"/>
  <c r="K1128"/>
  <c r="M1129"/>
  <c r="L1129"/>
  <c r="K1261"/>
  <c r="L1262"/>
  <c r="M1262"/>
  <c r="K1314"/>
  <c r="L1315"/>
  <c r="M1315"/>
  <c r="K1594"/>
  <c r="M1595"/>
  <c r="L1595"/>
  <c r="H2794"/>
  <c r="L2795"/>
  <c r="K1779"/>
  <c r="L1780"/>
  <c r="M1780"/>
  <c r="K593"/>
  <c r="L594"/>
  <c r="M594"/>
  <c r="K645"/>
  <c r="L646"/>
  <c r="M646"/>
  <c r="K672"/>
  <c r="K671" s="1"/>
  <c r="L673"/>
  <c r="M673"/>
  <c r="K818"/>
  <c r="L819"/>
  <c r="M819"/>
  <c r="K849"/>
  <c r="L850"/>
  <c r="K874"/>
  <c r="L875"/>
  <c r="K228"/>
  <c r="L229"/>
  <c r="H422"/>
  <c r="L422" s="1"/>
  <c r="L423"/>
  <c r="M1392"/>
  <c r="K2283"/>
  <c r="M2284"/>
  <c r="L2284"/>
  <c r="K2810"/>
  <c r="L2811"/>
  <c r="M2811"/>
  <c r="M2497"/>
  <c r="L2497"/>
  <c r="K2322"/>
  <c r="L2323"/>
  <c r="L1526"/>
  <c r="M1526"/>
  <c r="L339"/>
  <c r="K377"/>
  <c r="L378"/>
  <c r="M429"/>
  <c r="K468"/>
  <c r="M469"/>
  <c r="L469"/>
  <c r="L493"/>
  <c r="M493"/>
  <c r="M512"/>
  <c r="L512"/>
  <c r="K566"/>
  <c r="L567"/>
  <c r="M567"/>
  <c r="K629"/>
  <c r="L630"/>
  <c r="M630"/>
  <c r="L659"/>
  <c r="M659"/>
  <c r="M688"/>
  <c r="L688"/>
  <c r="L718"/>
  <c r="M718"/>
  <c r="M738"/>
  <c r="M762"/>
  <c r="L762"/>
  <c r="K831"/>
  <c r="L832"/>
  <c r="M832"/>
  <c r="L863"/>
  <c r="M863"/>
  <c r="M895"/>
  <c r="L895"/>
  <c r="K953"/>
  <c r="L954"/>
  <c r="M954"/>
  <c r="K221"/>
  <c r="L221" s="1"/>
  <c r="L222"/>
  <c r="H514"/>
  <c r="L514" s="1"/>
  <c r="L515"/>
  <c r="H738"/>
  <c r="L738" s="1"/>
  <c r="L739"/>
  <c r="H1074"/>
  <c r="H1073" s="1"/>
  <c r="L1075"/>
  <c r="K1048"/>
  <c r="M1049"/>
  <c r="L1049"/>
  <c r="M1077"/>
  <c r="L1098"/>
  <c r="M1098"/>
  <c r="K1133"/>
  <c r="L1133" s="1"/>
  <c r="L1169"/>
  <c r="M1169"/>
  <c r="K1189"/>
  <c r="L1190"/>
  <c r="M1190"/>
  <c r="K1410"/>
  <c r="L1411"/>
  <c r="M1411"/>
  <c r="K1400"/>
  <c r="L1401"/>
  <c r="M1401"/>
  <c r="K1264"/>
  <c r="L1265"/>
  <c r="M1265"/>
  <c r="K1279"/>
  <c r="L1280"/>
  <c r="K1303"/>
  <c r="L1304"/>
  <c r="K1318"/>
  <c r="L1319"/>
  <c r="M1319"/>
  <c r="K1342"/>
  <c r="L1343"/>
  <c r="K1367"/>
  <c r="L1368"/>
  <c r="M1368"/>
  <c r="H1398"/>
  <c r="L1398" s="1"/>
  <c r="L1399"/>
  <c r="K1890"/>
  <c r="K1870" s="1"/>
  <c r="M1891"/>
  <c r="L1891"/>
  <c r="L1814"/>
  <c r="M1814"/>
  <c r="L1801"/>
  <c r="M1801"/>
  <c r="K1583"/>
  <c r="L1584"/>
  <c r="M1584"/>
  <c r="L2450"/>
  <c r="M2450"/>
  <c r="M1432"/>
  <c r="L1432"/>
  <c r="K2739"/>
  <c r="M2740"/>
  <c r="L2740"/>
  <c r="L1648"/>
  <c r="K1552"/>
  <c r="M1553"/>
  <c r="L1553"/>
  <c r="K1460"/>
  <c r="L1461"/>
  <c r="M2167"/>
  <c r="L2167"/>
  <c r="K2544"/>
  <c r="M2545"/>
  <c r="L2545"/>
  <c r="K1654"/>
  <c r="M1655"/>
  <c r="L1655"/>
  <c r="K2308"/>
  <c r="L2309"/>
  <c r="M2309"/>
  <c r="L1429"/>
  <c r="M1429"/>
  <c r="L1666"/>
  <c r="M1666"/>
  <c r="L2632"/>
  <c r="M2632"/>
  <c r="K1689"/>
  <c r="M1767"/>
  <c r="L1767"/>
  <c r="K2357"/>
  <c r="L2358"/>
  <c r="L1523"/>
  <c r="L2177"/>
  <c r="K1846"/>
  <c r="I1054"/>
  <c r="I1040" s="1"/>
  <c r="H1521"/>
  <c r="H1520" s="1"/>
  <c r="H1499" s="1"/>
  <c r="L2431"/>
  <c r="K325"/>
  <c r="L325" s="1"/>
  <c r="L326"/>
  <c r="I325"/>
  <c r="M326"/>
  <c r="K322"/>
  <c r="L323"/>
  <c r="I322"/>
  <c r="M323"/>
  <c r="K314"/>
  <c r="L315"/>
  <c r="I314"/>
  <c r="M315"/>
  <c r="K307"/>
  <c r="L308"/>
  <c r="I307"/>
  <c r="M308"/>
  <c r="K303"/>
  <c r="I303"/>
  <c r="K294"/>
  <c r="K293" s="1"/>
  <c r="L295"/>
  <c r="I294"/>
  <c r="I293" s="1"/>
  <c r="M295"/>
  <c r="M291"/>
  <c r="M287"/>
  <c r="M285"/>
  <c r="K280"/>
  <c r="M280" s="1"/>
  <c r="L281"/>
  <c r="I280"/>
  <c r="K272"/>
  <c r="L273"/>
  <c r="I272"/>
  <c r="M273"/>
  <c r="K1797"/>
  <c r="I1797"/>
  <c r="I1796" s="1"/>
  <c r="I1795" s="1"/>
  <c r="I1794" s="1"/>
  <c r="H2280"/>
  <c r="J1559"/>
  <c r="J1558" s="1"/>
  <c r="J1870"/>
  <c r="J1869" s="1"/>
  <c r="J1868" s="1"/>
  <c r="J1858" s="1"/>
  <c r="I1870"/>
  <c r="I1869" s="1"/>
  <c r="I1868" s="1"/>
  <c r="I1858" s="1"/>
  <c r="H1870"/>
  <c r="H1869" s="1"/>
  <c r="I1609"/>
  <c r="I1601" s="1"/>
  <c r="H1797"/>
  <c r="H1796" s="1"/>
  <c r="H1795" s="1"/>
  <c r="H1794" s="1"/>
  <c r="H1559"/>
  <c r="H1380"/>
  <c r="I1309"/>
  <c r="I1245" s="1"/>
  <c r="H1025"/>
  <c r="H1024" s="1"/>
  <c r="I1173"/>
  <c r="J1010"/>
  <c r="K1173"/>
  <c r="I1380"/>
  <c r="H960"/>
  <c r="K1391"/>
  <c r="J1391"/>
  <c r="J1390" s="1"/>
  <c r="J341"/>
  <c r="H1010"/>
  <c r="I580"/>
  <c r="I579" s="1"/>
  <c r="I578" s="1"/>
  <c r="K1309"/>
  <c r="H300"/>
  <c r="I1010"/>
  <c r="J1157"/>
  <c r="J1416"/>
  <c r="J1415" s="1"/>
  <c r="J1414" s="1"/>
  <c r="J1309"/>
  <c r="J1245" s="1"/>
  <c r="I971"/>
  <c r="I970" s="1"/>
  <c r="H988"/>
  <c r="H987" s="1"/>
  <c r="H979" s="1"/>
  <c r="H978" s="1"/>
  <c r="H977" s="1"/>
  <c r="J1031"/>
  <c r="J1023" s="1"/>
  <c r="I1157"/>
  <c r="J1173"/>
  <c r="J1380"/>
  <c r="E1977" i="3"/>
  <c r="I1416" i="2"/>
  <c r="I1415" s="1"/>
  <c r="I1414" s="1"/>
  <c r="I1085"/>
  <c r="K971"/>
  <c r="K1085"/>
  <c r="J971"/>
  <c r="J970" s="1"/>
  <c r="K1097"/>
  <c r="I1168"/>
  <c r="H1416"/>
  <c r="H1415" s="1"/>
  <c r="H1414" s="1"/>
  <c r="K336"/>
  <c r="H862"/>
  <c r="I1031"/>
  <c r="I1023" s="1"/>
  <c r="J960"/>
  <c r="I960"/>
  <c r="K765"/>
  <c r="J1076"/>
  <c r="J1097"/>
  <c r="J1096" s="1"/>
  <c r="J580"/>
  <c r="J579" s="1"/>
  <c r="J578" s="1"/>
  <c r="H1031"/>
  <c r="I1391"/>
  <c r="I1390" s="1"/>
  <c r="H1309"/>
  <c r="H1245" s="1"/>
  <c r="J1181"/>
  <c r="I1181"/>
  <c r="K1181"/>
  <c r="K1168"/>
  <c r="J1168"/>
  <c r="I1097"/>
  <c r="I1096" s="1"/>
  <c r="J1085"/>
  <c r="I1076"/>
  <c r="K1076"/>
  <c r="J1060"/>
  <c r="K1054"/>
  <c r="J1054"/>
  <c r="J1040" s="1"/>
  <c r="K1031"/>
  <c r="I1126"/>
  <c r="I1060"/>
  <c r="J1126"/>
  <c r="H1181"/>
  <c r="H1173"/>
  <c r="H1168"/>
  <c r="H1157"/>
  <c r="H1097"/>
  <c r="H1096" s="1"/>
  <c r="H1126"/>
  <c r="H1085"/>
  <c r="H1060"/>
  <c r="H1054"/>
  <c r="H1040" s="1"/>
  <c r="H971"/>
  <c r="H970" s="1"/>
  <c r="H353"/>
  <c r="H651"/>
  <c r="I456"/>
  <c r="I455" s="1"/>
  <c r="H856"/>
  <c r="L856" s="1"/>
  <c r="K882"/>
  <c r="J882"/>
  <c r="J881" s="1"/>
  <c r="I882"/>
  <c r="I881" s="1"/>
  <c r="H882"/>
  <c r="H881" s="1"/>
  <c r="K341"/>
  <c r="J765"/>
  <c r="J764" s="1"/>
  <c r="K284"/>
  <c r="J284"/>
  <c r="J283" s="1"/>
  <c r="J278" s="1"/>
  <c r="J300"/>
  <c r="K482"/>
  <c r="H580"/>
  <c r="H579" s="1"/>
  <c r="H578" s="1"/>
  <c r="K507"/>
  <c r="H341"/>
  <c r="K490"/>
  <c r="I765"/>
  <c r="I764" s="1"/>
  <c r="I336"/>
  <c r="I782"/>
  <c r="I781" s="1"/>
  <c r="I780" s="1"/>
  <c r="I779" s="1"/>
  <c r="J336"/>
  <c r="I341"/>
  <c r="J482"/>
  <c r="J421"/>
  <c r="J420" s="1"/>
  <c r="J419" s="1"/>
  <c r="J418" s="1"/>
  <c r="I941"/>
  <c r="J782"/>
  <c r="J781" s="1"/>
  <c r="J780" s="1"/>
  <c r="J779" s="1"/>
  <c r="J507"/>
  <c r="J506" s="1"/>
  <c r="K520"/>
  <c r="I421"/>
  <c r="I420" s="1"/>
  <c r="I419" s="1"/>
  <c r="I418" s="1"/>
  <c r="J471"/>
  <c r="I507"/>
  <c r="I506" s="1"/>
  <c r="J520"/>
  <c r="J516" s="1"/>
  <c r="H603"/>
  <c r="H602" s="1"/>
  <c r="I284"/>
  <c r="J456"/>
  <c r="J455" s="1"/>
  <c r="I490"/>
  <c r="I603"/>
  <c r="I602" s="1"/>
  <c r="J687"/>
  <c r="J679" s="1"/>
  <c r="I346"/>
  <c r="K456"/>
  <c r="J490"/>
  <c r="I520"/>
  <c r="I516" s="1"/>
  <c r="K687"/>
  <c r="J941"/>
  <c r="K421"/>
  <c r="J346"/>
  <c r="I482"/>
  <c r="J979"/>
  <c r="J978" s="1"/>
  <c r="J977" s="1"/>
  <c r="I979"/>
  <c r="I978" s="1"/>
  <c r="I977" s="1"/>
  <c r="H941"/>
  <c r="J802"/>
  <c r="J603"/>
  <c r="J602" s="1"/>
  <c r="H782"/>
  <c r="H781" s="1"/>
  <c r="H780" s="1"/>
  <c r="H779" s="1"/>
  <c r="H765"/>
  <c r="H764" s="1"/>
  <c r="H752"/>
  <c r="H751" s="1"/>
  <c r="H717"/>
  <c r="H706"/>
  <c r="H693" s="1"/>
  <c r="H687"/>
  <c r="H679" s="1"/>
  <c r="H635"/>
  <c r="I471"/>
  <c r="H490"/>
  <c r="H471"/>
  <c r="H456"/>
  <c r="H455" s="1"/>
  <c r="I367"/>
  <c r="I380"/>
  <c r="J367"/>
  <c r="J380"/>
  <c r="H380"/>
  <c r="H367"/>
  <c r="H336"/>
  <c r="H346"/>
  <c r="K264"/>
  <c r="J264"/>
  <c r="J263" s="1"/>
  <c r="J262" s="1"/>
  <c r="I264"/>
  <c r="I263" s="1"/>
  <c r="I262" s="1"/>
  <c r="K260"/>
  <c r="J260"/>
  <c r="J259" s="1"/>
  <c r="I260"/>
  <c r="I259" s="1"/>
  <c r="K257"/>
  <c r="J257"/>
  <c r="J256" s="1"/>
  <c r="I257"/>
  <c r="I256" s="1"/>
  <c r="K254"/>
  <c r="J254"/>
  <c r="J253" s="1"/>
  <c r="I254"/>
  <c r="I253" s="1"/>
  <c r="K251"/>
  <c r="J251"/>
  <c r="J250" s="1"/>
  <c r="I251"/>
  <c r="I250" s="1"/>
  <c r="H264"/>
  <c r="H263" s="1"/>
  <c r="H262" s="1"/>
  <c r="H260"/>
  <c r="H259" s="1"/>
  <c r="H257"/>
  <c r="H256" s="1"/>
  <c r="H254"/>
  <c r="H253" s="1"/>
  <c r="H251"/>
  <c r="H250" s="1"/>
  <c r="K235"/>
  <c r="J235"/>
  <c r="J234" s="1"/>
  <c r="J233" s="1"/>
  <c r="J232" s="1"/>
  <c r="I235"/>
  <c r="I234" s="1"/>
  <c r="I233" s="1"/>
  <c r="I232" s="1"/>
  <c r="H235"/>
  <c r="H234" s="1"/>
  <c r="H233" s="1"/>
  <c r="H232" s="1"/>
  <c r="K225"/>
  <c r="J225"/>
  <c r="J224" s="1"/>
  <c r="I225"/>
  <c r="I224" s="1"/>
  <c r="K219"/>
  <c r="J219"/>
  <c r="J218" s="1"/>
  <c r="I219"/>
  <c r="I218" s="1"/>
  <c r="K215"/>
  <c r="J215"/>
  <c r="J214" s="1"/>
  <c r="I215"/>
  <c r="I214" s="1"/>
  <c r="K212"/>
  <c r="J212"/>
  <c r="J211" s="1"/>
  <c r="I212"/>
  <c r="I211" s="1"/>
  <c r="H225"/>
  <c r="H224" s="1"/>
  <c r="H219"/>
  <c r="H218" s="1"/>
  <c r="H215"/>
  <c r="H214" s="1"/>
  <c r="H212"/>
  <c r="H211" s="1"/>
  <c r="K200"/>
  <c r="J200"/>
  <c r="J199" s="1"/>
  <c r="I200"/>
  <c r="I199" s="1"/>
  <c r="K197"/>
  <c r="J197"/>
  <c r="J196" s="1"/>
  <c r="I197"/>
  <c r="I196" s="1"/>
  <c r="H200"/>
  <c r="H199" s="1"/>
  <c r="H197"/>
  <c r="H196" s="1"/>
  <c r="K187"/>
  <c r="J187"/>
  <c r="J186" s="1"/>
  <c r="I187"/>
  <c r="I186" s="1"/>
  <c r="K184"/>
  <c r="J184"/>
  <c r="J183" s="1"/>
  <c r="I184"/>
  <c r="I183" s="1"/>
  <c r="K180"/>
  <c r="J180"/>
  <c r="J179" s="1"/>
  <c r="J178" s="1"/>
  <c r="I180"/>
  <c r="I179" s="1"/>
  <c r="I178" s="1"/>
  <c r="K173"/>
  <c r="J173"/>
  <c r="J172" s="1"/>
  <c r="I173"/>
  <c r="I172" s="1"/>
  <c r="K170"/>
  <c r="J170"/>
  <c r="J169" s="1"/>
  <c r="I170"/>
  <c r="I169" s="1"/>
  <c r="K166"/>
  <c r="J166"/>
  <c r="J165" s="1"/>
  <c r="J164" s="1"/>
  <c r="J163" s="1"/>
  <c r="I166"/>
  <c r="I165" s="1"/>
  <c r="I164" s="1"/>
  <c r="I163" s="1"/>
  <c r="K161"/>
  <c r="J161"/>
  <c r="J160" s="1"/>
  <c r="I161"/>
  <c r="I160" s="1"/>
  <c r="K158"/>
  <c r="J158"/>
  <c r="J157" s="1"/>
  <c r="I158"/>
  <c r="I157" s="1"/>
  <c r="K147"/>
  <c r="J147"/>
  <c r="J146" s="1"/>
  <c r="I147"/>
  <c r="I146" s="1"/>
  <c r="K144"/>
  <c r="K143" s="1"/>
  <c r="J144"/>
  <c r="J143" s="1"/>
  <c r="I144"/>
  <c r="I143" s="1"/>
  <c r="K141"/>
  <c r="J141"/>
  <c r="I141"/>
  <c r="K139"/>
  <c r="J139"/>
  <c r="I139"/>
  <c r="H187"/>
  <c r="H186" s="1"/>
  <c r="H184"/>
  <c r="H183" s="1"/>
  <c r="H180"/>
  <c r="H179" s="1"/>
  <c r="H178" s="1"/>
  <c r="H173"/>
  <c r="H172" s="1"/>
  <c r="H170"/>
  <c r="H169" s="1"/>
  <c r="H166"/>
  <c r="H165" s="1"/>
  <c r="H164" s="1"/>
  <c r="H163" s="1"/>
  <c r="H161"/>
  <c r="H160" s="1"/>
  <c r="H158"/>
  <c r="H157" s="1"/>
  <c r="H147"/>
  <c r="H146" s="1"/>
  <c r="H144"/>
  <c r="H143" s="1"/>
  <c r="H139"/>
  <c r="K131"/>
  <c r="J131"/>
  <c r="J130" s="1"/>
  <c r="J129" s="1"/>
  <c r="J128" s="1"/>
  <c r="I131"/>
  <c r="I130" s="1"/>
  <c r="I129" s="1"/>
  <c r="I128" s="1"/>
  <c r="K126"/>
  <c r="J126"/>
  <c r="J125" s="1"/>
  <c r="I126"/>
  <c r="I125" s="1"/>
  <c r="K123"/>
  <c r="J123"/>
  <c r="J122" s="1"/>
  <c r="I123"/>
  <c r="H131"/>
  <c r="H130" s="1"/>
  <c r="H129" s="1"/>
  <c r="H128" s="1"/>
  <c r="H126"/>
  <c r="H125" s="1"/>
  <c r="H123"/>
  <c r="H122" s="1"/>
  <c r="K112"/>
  <c r="J112"/>
  <c r="J111" s="1"/>
  <c r="J110" s="1"/>
  <c r="I112"/>
  <c r="I111" s="1"/>
  <c r="I110" s="1"/>
  <c r="K108"/>
  <c r="J108"/>
  <c r="J107" s="1"/>
  <c r="J106" s="1"/>
  <c r="J105" s="1"/>
  <c r="I108"/>
  <c r="I107" s="1"/>
  <c r="I106" s="1"/>
  <c r="I105" s="1"/>
  <c r="K103"/>
  <c r="J103"/>
  <c r="J102" s="1"/>
  <c r="J101" s="1"/>
  <c r="I103"/>
  <c r="I102" s="1"/>
  <c r="I101" s="1"/>
  <c r="K99"/>
  <c r="J99"/>
  <c r="J98" s="1"/>
  <c r="I99"/>
  <c r="I98" s="1"/>
  <c r="K96"/>
  <c r="J96"/>
  <c r="J95" s="1"/>
  <c r="I96"/>
  <c r="I95" s="1"/>
  <c r="K93"/>
  <c r="J93"/>
  <c r="J92" s="1"/>
  <c r="I93"/>
  <c r="I92" s="1"/>
  <c r="H112"/>
  <c r="H111" s="1"/>
  <c r="H110" s="1"/>
  <c r="H108"/>
  <c r="H107" s="1"/>
  <c r="H106" s="1"/>
  <c r="H105" s="1"/>
  <c r="H103"/>
  <c r="H102" s="1"/>
  <c r="H101" s="1"/>
  <c r="H99"/>
  <c r="H98" s="1"/>
  <c r="H96"/>
  <c r="H95" s="1"/>
  <c r="H93"/>
  <c r="H92" s="1"/>
  <c r="K81"/>
  <c r="J81"/>
  <c r="J80" s="1"/>
  <c r="J79" s="1"/>
  <c r="J78" s="1"/>
  <c r="I81"/>
  <c r="I80" s="1"/>
  <c r="I79" s="1"/>
  <c r="I78" s="1"/>
  <c r="K75"/>
  <c r="J75"/>
  <c r="J74" s="1"/>
  <c r="I75"/>
  <c r="I74" s="1"/>
  <c r="K72"/>
  <c r="J72"/>
  <c r="I72"/>
  <c r="K70"/>
  <c r="J70"/>
  <c r="I70"/>
  <c r="K68"/>
  <c r="J68"/>
  <c r="I68"/>
  <c r="K66"/>
  <c r="J66"/>
  <c r="I66"/>
  <c r="H81"/>
  <c r="H80" s="1"/>
  <c r="H79" s="1"/>
  <c r="H78" s="1"/>
  <c r="H72"/>
  <c r="H70"/>
  <c r="H68"/>
  <c r="H66"/>
  <c r="H75"/>
  <c r="H74" s="1"/>
  <c r="K59"/>
  <c r="L59" s="1"/>
  <c r="J59"/>
  <c r="J58" s="1"/>
  <c r="J57" s="1"/>
  <c r="I59"/>
  <c r="I58" s="1"/>
  <c r="I57" s="1"/>
  <c r="K52"/>
  <c r="J52"/>
  <c r="J51" s="1"/>
  <c r="I52"/>
  <c r="I51" s="1"/>
  <c r="K49"/>
  <c r="J49"/>
  <c r="J48" s="1"/>
  <c r="I49"/>
  <c r="I48" s="1"/>
  <c r="H59"/>
  <c r="H58" s="1"/>
  <c r="H57" s="1"/>
  <c r="H52"/>
  <c r="H51" s="1"/>
  <c r="H49"/>
  <c r="H48" s="1"/>
  <c r="K42"/>
  <c r="J42"/>
  <c r="J41" s="1"/>
  <c r="J40" s="1"/>
  <c r="J39" s="1"/>
  <c r="J38" s="1"/>
  <c r="I42"/>
  <c r="I41" s="1"/>
  <c r="I40" s="1"/>
  <c r="I39" s="1"/>
  <c r="I38" s="1"/>
  <c r="H42"/>
  <c r="H41" s="1"/>
  <c r="H40" s="1"/>
  <c r="H39" s="1"/>
  <c r="H38" s="1"/>
  <c r="K35"/>
  <c r="J35"/>
  <c r="J34" s="1"/>
  <c r="J33" s="1"/>
  <c r="J32" s="1"/>
  <c r="J31" s="1"/>
  <c r="I35"/>
  <c r="I34" s="1"/>
  <c r="I33" s="1"/>
  <c r="I32" s="1"/>
  <c r="I31" s="1"/>
  <c r="H35"/>
  <c r="H34" s="1"/>
  <c r="H33" s="1"/>
  <c r="H32" s="1"/>
  <c r="H31" s="1"/>
  <c r="K23"/>
  <c r="J23"/>
  <c r="J22" s="1"/>
  <c r="J21" s="1"/>
  <c r="J20" s="1"/>
  <c r="J19" s="1"/>
  <c r="I23"/>
  <c r="I22" s="1"/>
  <c r="I21" s="1"/>
  <c r="I20" s="1"/>
  <c r="I19" s="1"/>
  <c r="H23"/>
  <c r="H22" s="1"/>
  <c r="H21" s="1"/>
  <c r="H20" s="1"/>
  <c r="K15"/>
  <c r="J15"/>
  <c r="J14" s="1"/>
  <c r="J13" s="1"/>
  <c r="J12" s="1"/>
  <c r="J11" s="1"/>
  <c r="J10" s="1"/>
  <c r="I15"/>
  <c r="I14" s="1"/>
  <c r="I13" s="1"/>
  <c r="I12" s="1"/>
  <c r="I11" s="1"/>
  <c r="I10" s="1"/>
  <c r="H15"/>
  <c r="H14" s="1"/>
  <c r="H13" s="1"/>
  <c r="H12" s="1"/>
  <c r="H11" s="1"/>
  <c r="H10" s="1"/>
  <c r="H85" i="1"/>
  <c r="G85"/>
  <c r="F85"/>
  <c r="E85"/>
  <c r="H82"/>
  <c r="G82"/>
  <c r="F82"/>
  <c r="E82"/>
  <c r="H78"/>
  <c r="G78"/>
  <c r="F78"/>
  <c r="E78"/>
  <c r="H74"/>
  <c r="G74"/>
  <c r="F74"/>
  <c r="E74"/>
  <c r="H67"/>
  <c r="G67"/>
  <c r="F67"/>
  <c r="E67"/>
  <c r="H60"/>
  <c r="G60"/>
  <c r="F60"/>
  <c r="E60"/>
  <c r="H56"/>
  <c r="G56"/>
  <c r="F56"/>
  <c r="E56"/>
  <c r="H47"/>
  <c r="G47"/>
  <c r="F47"/>
  <c r="E47"/>
  <c r="H43"/>
  <c r="G43"/>
  <c r="F43"/>
  <c r="E43"/>
  <c r="H26"/>
  <c r="G26"/>
  <c r="F26"/>
  <c r="E26"/>
  <c r="H22"/>
  <c r="G22"/>
  <c r="F22"/>
  <c r="E22"/>
  <c r="H19"/>
  <c r="G19"/>
  <c r="F19"/>
  <c r="E19"/>
  <c r="H9"/>
  <c r="G9"/>
  <c r="F9"/>
  <c r="E9"/>
  <c r="K80" i="2" l="1"/>
  <c r="L81"/>
  <c r="M81"/>
  <c r="K259"/>
  <c r="M260"/>
  <c r="L260"/>
  <c r="M971"/>
  <c r="L971"/>
  <c r="M964"/>
  <c r="L964"/>
  <c r="M1137"/>
  <c r="L1137"/>
  <c r="M967"/>
  <c r="L967"/>
  <c r="M987"/>
  <c r="L987"/>
  <c r="K1106"/>
  <c r="L1106" s="1"/>
  <c r="M983"/>
  <c r="L983"/>
  <c r="K107"/>
  <c r="M108"/>
  <c r="L108"/>
  <c r="M180"/>
  <c r="L180"/>
  <c r="M166"/>
  <c r="L166"/>
  <c r="M991"/>
  <c r="L991"/>
  <c r="L131"/>
  <c r="M980"/>
  <c r="L980"/>
  <c r="M910"/>
  <c r="L910"/>
  <c r="L331"/>
  <c r="M331"/>
  <c r="M961"/>
  <c r="L961"/>
  <c r="M916"/>
  <c r="L916"/>
  <c r="L123"/>
  <c r="L52"/>
  <c r="L54"/>
  <c r="M54"/>
  <c r="K102"/>
  <c r="L103"/>
  <c r="M103"/>
  <c r="I435"/>
  <c r="I434" s="1"/>
  <c r="I433" s="1"/>
  <c r="I122"/>
  <c r="L112"/>
  <c r="L2525"/>
  <c r="K837"/>
  <c r="L2865"/>
  <c r="I192"/>
  <c r="I191" s="1"/>
  <c r="I190" s="1"/>
  <c r="I889"/>
  <c r="I888" s="1"/>
  <c r="J1557"/>
  <c r="J1540" s="1"/>
  <c r="I1557"/>
  <c r="I1540" s="1"/>
  <c r="K679"/>
  <c r="K825"/>
  <c r="L825" s="1"/>
  <c r="K2125"/>
  <c r="L2126"/>
  <c r="H1694"/>
  <c r="L1699"/>
  <c r="M1428"/>
  <c r="H1076"/>
  <c r="L1076" s="1"/>
  <c r="K1427"/>
  <c r="K1426" s="1"/>
  <c r="K435"/>
  <c r="L435" s="1"/>
  <c r="K346"/>
  <c r="L346" s="1"/>
  <c r="M2496"/>
  <c r="K580"/>
  <c r="L580" s="1"/>
  <c r="L898"/>
  <c r="L1624"/>
  <c r="L2220"/>
  <c r="K635"/>
  <c r="H192"/>
  <c r="H191" s="1"/>
  <c r="H190" s="1"/>
  <c r="H1023"/>
  <c r="J192"/>
  <c r="J191" s="1"/>
  <c r="J190" s="1"/>
  <c r="H1391"/>
  <c r="H1390" s="1"/>
  <c r="H1244" s="1"/>
  <c r="H1243" s="1"/>
  <c r="H1242" s="1"/>
  <c r="H1226" s="1"/>
  <c r="K889"/>
  <c r="K888" s="1"/>
  <c r="H2486"/>
  <c r="L2486" s="1"/>
  <c r="K2463"/>
  <c r="M2463" s="1"/>
  <c r="K2863"/>
  <c r="M2863" s="1"/>
  <c r="K1609"/>
  <c r="K1601" s="1"/>
  <c r="L2864"/>
  <c r="H520"/>
  <c r="H516" s="1"/>
  <c r="K782"/>
  <c r="M782" s="1"/>
  <c r="L1638"/>
  <c r="J889"/>
  <c r="J888" s="1"/>
  <c r="I19" i="1"/>
  <c r="J19"/>
  <c r="I85"/>
  <c r="J85"/>
  <c r="I82"/>
  <c r="J82"/>
  <c r="I78"/>
  <c r="J78"/>
  <c r="J74"/>
  <c r="I74"/>
  <c r="I67"/>
  <c r="J67"/>
  <c r="I60"/>
  <c r="J60"/>
  <c r="I56"/>
  <c r="J56"/>
  <c r="J47"/>
  <c r="I47"/>
  <c r="I43"/>
  <c r="J43"/>
  <c r="J26"/>
  <c r="I26"/>
  <c r="I22"/>
  <c r="J22"/>
  <c r="I9"/>
  <c r="J9"/>
  <c r="K2648" i="2"/>
  <c r="M2648" s="1"/>
  <c r="L2496"/>
  <c r="L1614"/>
  <c r="L1560"/>
  <c r="J1424"/>
  <c r="I1424"/>
  <c r="K1499"/>
  <c r="L1522"/>
  <c r="M1522"/>
  <c r="H1424"/>
  <c r="L1446"/>
  <c r="I1244"/>
  <c r="I1243" s="1"/>
  <c r="I1242" s="1"/>
  <c r="K1157"/>
  <c r="M1157" s="1"/>
  <c r="L1025"/>
  <c r="L988"/>
  <c r="J823"/>
  <c r="I823"/>
  <c r="H737"/>
  <c r="L737" s="1"/>
  <c r="H727"/>
  <c r="L727" s="1"/>
  <c r="K716"/>
  <c r="I716"/>
  <c r="I634" s="1"/>
  <c r="I633" s="1"/>
  <c r="J716"/>
  <c r="J634" s="1"/>
  <c r="J633" s="1"/>
  <c r="L728"/>
  <c r="H722"/>
  <c r="L722" s="1"/>
  <c r="H507"/>
  <c r="H506" s="1"/>
  <c r="H482"/>
  <c r="L482" s="1"/>
  <c r="H421"/>
  <c r="H420" s="1"/>
  <c r="H419" s="1"/>
  <c r="H418" s="1"/>
  <c r="I321"/>
  <c r="L322"/>
  <c r="K321"/>
  <c r="H90" i="1"/>
  <c r="G90"/>
  <c r="F90"/>
  <c r="E90"/>
  <c r="M2649" i="2"/>
  <c r="K2201"/>
  <c r="M2201" s="1"/>
  <c r="M2202"/>
  <c r="J1775"/>
  <c r="L1502"/>
  <c r="M1502"/>
  <c r="K1416"/>
  <c r="L1416" s="1"/>
  <c r="K1060"/>
  <c r="L1060" s="1"/>
  <c r="K979"/>
  <c r="M979" s="1"/>
  <c r="K941"/>
  <c r="L941" s="1"/>
  <c r="M752"/>
  <c r="L651"/>
  <c r="K380"/>
  <c r="L380" s="1"/>
  <c r="K367"/>
  <c r="L752"/>
  <c r="K253"/>
  <c r="L254"/>
  <c r="M254"/>
  <c r="L1173"/>
  <c r="M1173"/>
  <c r="K1127"/>
  <c r="M1128"/>
  <c r="L1128"/>
  <c r="L475"/>
  <c r="M475"/>
  <c r="M808"/>
  <c r="L808"/>
  <c r="L1467"/>
  <c r="M1467"/>
  <c r="L1093"/>
  <c r="M1093"/>
  <c r="L639"/>
  <c r="M1321"/>
  <c r="L1321"/>
  <c r="K1012"/>
  <c r="L1013"/>
  <c r="M1013"/>
  <c r="L1114"/>
  <c r="M1114"/>
  <c r="K48"/>
  <c r="M49"/>
  <c r="L49"/>
  <c r="K160"/>
  <c r="M161"/>
  <c r="L161"/>
  <c r="K2848"/>
  <c r="L2849"/>
  <c r="M2849"/>
  <c r="K915"/>
  <c r="K553"/>
  <c r="M554"/>
  <c r="L554"/>
  <c r="K1444"/>
  <c r="M1445"/>
  <c r="L1445"/>
  <c r="M2315"/>
  <c r="L2315"/>
  <c r="L1384"/>
  <c r="M1192"/>
  <c r="L1192"/>
  <c r="L1291"/>
  <c r="M1291"/>
  <c r="L1532"/>
  <c r="M1532"/>
  <c r="K196"/>
  <c r="L197"/>
  <c r="M197"/>
  <c r="L1181"/>
  <c r="M1181"/>
  <c r="M748"/>
  <c r="L748"/>
  <c r="K948"/>
  <c r="M949"/>
  <c r="L949"/>
  <c r="M393"/>
  <c r="L393"/>
  <c r="K169"/>
  <c r="L170"/>
  <c r="M170"/>
  <c r="L1168"/>
  <c r="M1168"/>
  <c r="K970"/>
  <c r="K1796"/>
  <c r="L1797"/>
  <c r="M1797"/>
  <c r="L831"/>
  <c r="M831"/>
  <c r="L2322"/>
  <c r="K592"/>
  <c r="M593"/>
  <c r="L593"/>
  <c r="L1594"/>
  <c r="M1594"/>
  <c r="L517"/>
  <c r="L1270"/>
  <c r="M1270"/>
  <c r="K2428"/>
  <c r="M2429"/>
  <c r="L2429"/>
  <c r="L846"/>
  <c r="L668"/>
  <c r="M668"/>
  <c r="L390"/>
  <c r="M390"/>
  <c r="K2570"/>
  <c r="L2571"/>
  <c r="M2571"/>
  <c r="M384"/>
  <c r="L384"/>
  <c r="K2448"/>
  <c r="M2449"/>
  <c r="L2449"/>
  <c r="K2441"/>
  <c r="L2442"/>
  <c r="M2442"/>
  <c r="M2750"/>
  <c r="L2750"/>
  <c r="K2749"/>
  <c r="L1713"/>
  <c r="L1361"/>
  <c r="M1361"/>
  <c r="L1161"/>
  <c r="M1161"/>
  <c r="L1068"/>
  <c r="M1068"/>
  <c r="M1300"/>
  <c r="L1300"/>
  <c r="L1186"/>
  <c r="M1186"/>
  <c r="K561"/>
  <c r="L562"/>
  <c r="M562"/>
  <c r="M1373"/>
  <c r="L1373"/>
  <c r="L1246"/>
  <c r="M665"/>
  <c r="L665"/>
  <c r="L1294"/>
  <c r="M1294"/>
  <c r="L1065"/>
  <c r="K1004"/>
  <c r="L1005"/>
  <c r="M1005"/>
  <c r="K1345"/>
  <c r="K1245" s="1"/>
  <c r="L1346"/>
  <c r="M1346"/>
  <c r="L834"/>
  <c r="M472"/>
  <c r="L472"/>
  <c r="K1149"/>
  <c r="L1150"/>
  <c r="M1150"/>
  <c r="L350"/>
  <c r="M350"/>
  <c r="L1165"/>
  <c r="M1165"/>
  <c r="K530"/>
  <c r="L531"/>
  <c r="L70"/>
  <c r="M70"/>
  <c r="K98"/>
  <c r="L99"/>
  <c r="M99"/>
  <c r="K157"/>
  <c r="L157" s="1"/>
  <c r="L158"/>
  <c r="K420"/>
  <c r="M421"/>
  <c r="K881"/>
  <c r="L882"/>
  <c r="M882"/>
  <c r="M1076"/>
  <c r="M1085"/>
  <c r="L1085"/>
  <c r="L1309"/>
  <c r="M1309"/>
  <c r="L1654"/>
  <c r="M1654"/>
  <c r="K1459"/>
  <c r="L1460"/>
  <c r="K2738"/>
  <c r="L2739"/>
  <c r="M2739"/>
  <c r="K1409"/>
  <c r="L1410"/>
  <c r="M1410"/>
  <c r="K1132"/>
  <c r="L1132" s="1"/>
  <c r="K628"/>
  <c r="L629"/>
  <c r="M629"/>
  <c r="K817"/>
  <c r="L818"/>
  <c r="M818"/>
  <c r="L1387"/>
  <c r="M1387"/>
  <c r="L1352"/>
  <c r="L1288"/>
  <c r="M1288"/>
  <c r="K2695"/>
  <c r="L2696"/>
  <c r="K1749"/>
  <c r="L1750"/>
  <c r="L1381"/>
  <c r="K2321"/>
  <c r="M2327"/>
  <c r="L2327"/>
  <c r="M945"/>
  <c r="L945"/>
  <c r="M855"/>
  <c r="K609"/>
  <c r="M610"/>
  <c r="L610"/>
  <c r="M357"/>
  <c r="L357"/>
  <c r="K2192"/>
  <c r="L2193"/>
  <c r="L2175"/>
  <c r="M2175"/>
  <c r="K1403"/>
  <c r="L1404"/>
  <c r="M1404"/>
  <c r="M756"/>
  <c r="L756"/>
  <c r="L1610"/>
  <c r="L2487"/>
  <c r="M2487"/>
  <c r="L1417"/>
  <c r="M1417"/>
  <c r="K1136"/>
  <c r="L1355"/>
  <c r="L464"/>
  <c r="L1024"/>
  <c r="M1024"/>
  <c r="I65"/>
  <c r="I64" s="1"/>
  <c r="I63" s="1"/>
  <c r="I62" s="1"/>
  <c r="I182"/>
  <c r="I177" s="1"/>
  <c r="I176" s="1"/>
  <c r="K471"/>
  <c r="H855"/>
  <c r="L666"/>
  <c r="L139"/>
  <c r="M139"/>
  <c r="K1778"/>
  <c r="M1779"/>
  <c r="L1779"/>
  <c r="K909"/>
  <c r="L2765"/>
  <c r="M2765"/>
  <c r="K2764"/>
  <c r="L1472"/>
  <c r="M1472"/>
  <c r="L1102"/>
  <c r="L897"/>
  <c r="M897"/>
  <c r="L717"/>
  <c r="M717"/>
  <c r="L336"/>
  <c r="L1324"/>
  <c r="M1324"/>
  <c r="L354"/>
  <c r="M354"/>
  <c r="M1249"/>
  <c r="L1249"/>
  <c r="L1349"/>
  <c r="K604"/>
  <c r="L605"/>
  <c r="M605"/>
  <c r="K1697"/>
  <c r="L1698"/>
  <c r="M1698"/>
  <c r="L712"/>
  <c r="M712"/>
  <c r="M2486"/>
  <c r="K2725"/>
  <c r="M2726"/>
  <c r="L2726"/>
  <c r="L683"/>
  <c r="M683"/>
  <c r="M66"/>
  <c r="K65"/>
  <c r="K64" s="1"/>
  <c r="L66"/>
  <c r="K92"/>
  <c r="M93"/>
  <c r="L93"/>
  <c r="K125"/>
  <c r="M126"/>
  <c r="L126"/>
  <c r="L184"/>
  <c r="M184"/>
  <c r="K183"/>
  <c r="K218"/>
  <c r="M219"/>
  <c r="L219"/>
  <c r="L377"/>
  <c r="K873"/>
  <c r="L874"/>
  <c r="K1016"/>
  <c r="L1017"/>
  <c r="M1017"/>
  <c r="M1273"/>
  <c r="L1273"/>
  <c r="M680"/>
  <c r="L680"/>
  <c r="M396"/>
  <c r="L396"/>
  <c r="L1512"/>
  <c r="M1512"/>
  <c r="K596"/>
  <c r="M597"/>
  <c r="L597"/>
  <c r="K572"/>
  <c r="L573"/>
  <c r="M573"/>
  <c r="K14"/>
  <c r="L15"/>
  <c r="M15"/>
  <c r="K34"/>
  <c r="M35"/>
  <c r="L35"/>
  <c r="K58"/>
  <c r="L58" s="1"/>
  <c r="K111"/>
  <c r="K234"/>
  <c r="M235"/>
  <c r="L235"/>
  <c r="K250"/>
  <c r="M251"/>
  <c r="L251"/>
  <c r="K455"/>
  <c r="M456"/>
  <c r="L456"/>
  <c r="K1869"/>
  <c r="L1870"/>
  <c r="M1870"/>
  <c r="L1318"/>
  <c r="M1318"/>
  <c r="K2282"/>
  <c r="L2283"/>
  <c r="M2283"/>
  <c r="L1261"/>
  <c r="M1261"/>
  <c r="L786"/>
  <c r="M786"/>
  <c r="K122"/>
  <c r="L122" s="1"/>
  <c r="M141"/>
  <c r="L141"/>
  <c r="K179"/>
  <c r="K214"/>
  <c r="L215"/>
  <c r="M215"/>
  <c r="K256"/>
  <c r="L257"/>
  <c r="M257"/>
  <c r="L890"/>
  <c r="M890"/>
  <c r="M727"/>
  <c r="L706"/>
  <c r="M706"/>
  <c r="K1845"/>
  <c r="L1846"/>
  <c r="M1846"/>
  <c r="M1583"/>
  <c r="L1583"/>
  <c r="L1279"/>
  <c r="L1048"/>
  <c r="M1048"/>
  <c r="K227"/>
  <c r="L227" s="1"/>
  <c r="L228"/>
  <c r="L1255"/>
  <c r="M1255"/>
  <c r="L852"/>
  <c r="L648"/>
  <c r="M648"/>
  <c r="L1785"/>
  <c r="K1784"/>
  <c r="K1481"/>
  <c r="L1482"/>
  <c r="M1482"/>
  <c r="M1724"/>
  <c r="L1724"/>
  <c r="L783"/>
  <c r="M783"/>
  <c r="M589"/>
  <c r="L589"/>
  <c r="L442"/>
  <c r="L2125"/>
  <c r="M2125"/>
  <c r="M1330"/>
  <c r="L1330"/>
  <c r="L843"/>
  <c r="L1660"/>
  <c r="M1660"/>
  <c r="M1297"/>
  <c r="L1297"/>
  <c r="M1073"/>
  <c r="L1073"/>
  <c r="K1198"/>
  <c r="L1199"/>
  <c r="M1199"/>
  <c r="M585"/>
  <c r="L585"/>
  <c r="K675"/>
  <c r="M676"/>
  <c r="L676"/>
  <c r="M1306"/>
  <c r="L1306"/>
  <c r="L1051"/>
  <c r="K997"/>
  <c r="L998"/>
  <c r="M998"/>
  <c r="L636"/>
  <c r="M636"/>
  <c r="K25"/>
  <c r="L26"/>
  <c r="M26"/>
  <c r="J65"/>
  <c r="J64" s="1"/>
  <c r="J63" s="1"/>
  <c r="J62" s="1"/>
  <c r="J182"/>
  <c r="J177" s="1"/>
  <c r="J176" s="1"/>
  <c r="L563"/>
  <c r="K172"/>
  <c r="L173"/>
  <c r="M173"/>
  <c r="M722"/>
  <c r="L490"/>
  <c r="M490"/>
  <c r="L341"/>
  <c r="L1303"/>
  <c r="L761"/>
  <c r="M761"/>
  <c r="L2112"/>
  <c r="M2112"/>
  <c r="L642"/>
  <c r="M2774"/>
  <c r="L2774"/>
  <c r="K1121"/>
  <c r="L1122"/>
  <c r="M1122"/>
  <c r="L1276"/>
  <c r="M1276"/>
  <c r="L374"/>
  <c r="L1420"/>
  <c r="M1420"/>
  <c r="M381"/>
  <c r="L381"/>
  <c r="K405"/>
  <c r="M406"/>
  <c r="L406"/>
  <c r="L72"/>
  <c r="M72"/>
  <c r="K1551"/>
  <c r="L1552"/>
  <c r="M1552"/>
  <c r="K1145"/>
  <c r="M1146"/>
  <c r="L1146"/>
  <c r="K448"/>
  <c r="L449"/>
  <c r="M449"/>
  <c r="L2136"/>
  <c r="M2136"/>
  <c r="K2135"/>
  <c r="L1158"/>
  <c r="M1158"/>
  <c r="K2273"/>
  <c r="L2274"/>
  <c r="M2274"/>
  <c r="K1680"/>
  <c r="K1922"/>
  <c r="L1923"/>
  <c r="M1923"/>
  <c r="K1758"/>
  <c r="K1757" s="1"/>
  <c r="M1759"/>
  <c r="L1759"/>
  <c r="K1237"/>
  <c r="M1238"/>
  <c r="L1238"/>
  <c r="K2366"/>
  <c r="L2367"/>
  <c r="K956"/>
  <c r="L956" s="1"/>
  <c r="K51"/>
  <c r="M75"/>
  <c r="K74"/>
  <c r="L75"/>
  <c r="K165"/>
  <c r="M687"/>
  <c r="L687"/>
  <c r="M737"/>
  <c r="K516"/>
  <c r="M520"/>
  <c r="L862"/>
  <c r="M862"/>
  <c r="K506"/>
  <c r="M507"/>
  <c r="K1040"/>
  <c r="M1054"/>
  <c r="L1054"/>
  <c r="K764"/>
  <c r="L765"/>
  <c r="M765"/>
  <c r="K1096"/>
  <c r="L1097"/>
  <c r="M1097"/>
  <c r="K1390"/>
  <c r="M1391"/>
  <c r="L1890"/>
  <c r="M1890"/>
  <c r="L1342"/>
  <c r="K543"/>
  <c r="L544"/>
  <c r="K2809"/>
  <c r="M2810"/>
  <c r="L2810"/>
  <c r="L645"/>
  <c r="M645"/>
  <c r="H2793"/>
  <c r="L2794"/>
  <c r="L1314"/>
  <c r="M1314"/>
  <c r="L1576"/>
  <c r="K1559"/>
  <c r="L1893"/>
  <c r="M1893"/>
  <c r="K1229"/>
  <c r="L1230"/>
  <c r="M1230"/>
  <c r="L1110"/>
  <c r="M1110"/>
  <c r="M870"/>
  <c r="L870"/>
  <c r="M697"/>
  <c r="L697"/>
  <c r="K241"/>
  <c r="L242"/>
  <c r="L700"/>
  <c r="M700"/>
  <c r="L2375"/>
  <c r="M2375"/>
  <c r="L439"/>
  <c r="L1490"/>
  <c r="M1490"/>
  <c r="K877"/>
  <c r="L2688"/>
  <c r="M2688"/>
  <c r="L1634"/>
  <c r="M1634"/>
  <c r="L1377"/>
  <c r="L527"/>
  <c r="L2476"/>
  <c r="M2476"/>
  <c r="M1364"/>
  <c r="L1364"/>
  <c r="K620"/>
  <c r="M621"/>
  <c r="L621"/>
  <c r="K2822"/>
  <c r="L2823"/>
  <c r="M2823"/>
  <c r="L1285"/>
  <c r="M1285"/>
  <c r="L1910"/>
  <c r="L1333"/>
  <c r="M1333"/>
  <c r="L1118"/>
  <c r="L581"/>
  <c r="K2297"/>
  <c r="L2298"/>
  <c r="M2298"/>
  <c r="L1835"/>
  <c r="L1370"/>
  <c r="H360"/>
  <c r="L360" s="1"/>
  <c r="L361"/>
  <c r="L1252"/>
  <c r="M1252"/>
  <c r="L445"/>
  <c r="M445"/>
  <c r="K2249"/>
  <c r="K2217" s="1"/>
  <c r="M2250"/>
  <c r="L2250"/>
  <c r="L1339"/>
  <c r="M1339"/>
  <c r="K919"/>
  <c r="L920"/>
  <c r="M920"/>
  <c r="M655"/>
  <c r="L655"/>
  <c r="L1861"/>
  <c r="M1861"/>
  <c r="K2671"/>
  <c r="L2672"/>
  <c r="M2672"/>
  <c r="H284"/>
  <c r="H283" s="1"/>
  <c r="H278" s="1"/>
  <c r="H277" s="1"/>
  <c r="H276" s="1"/>
  <c r="L1074"/>
  <c r="K211"/>
  <c r="L212"/>
  <c r="M212"/>
  <c r="K501"/>
  <c r="L502"/>
  <c r="M502"/>
  <c r="K2407"/>
  <c r="K2373" s="1"/>
  <c r="L2408"/>
  <c r="M2408"/>
  <c r="L478"/>
  <c r="L1336"/>
  <c r="L1037"/>
  <c r="L942"/>
  <c r="M942"/>
  <c r="L661"/>
  <c r="M661"/>
  <c r="L1501"/>
  <c r="M1501"/>
  <c r="K1023"/>
  <c r="L1031"/>
  <c r="M1031"/>
  <c r="K2543"/>
  <c r="L2544"/>
  <c r="M2544"/>
  <c r="L1367"/>
  <c r="M1367"/>
  <c r="M1189"/>
  <c r="L1189"/>
  <c r="K565"/>
  <c r="L566"/>
  <c r="M566"/>
  <c r="M672"/>
  <c r="L672"/>
  <c r="K1543"/>
  <c r="L1544"/>
  <c r="M2155"/>
  <c r="L2155"/>
  <c r="L1327"/>
  <c r="M1327"/>
  <c r="M2374"/>
  <c r="L2374"/>
  <c r="L753"/>
  <c r="M1178"/>
  <c r="L1178"/>
  <c r="L1789"/>
  <c r="M1789"/>
  <c r="L1358"/>
  <c r="M1358"/>
  <c r="L1264"/>
  <c r="M1264"/>
  <c r="K952"/>
  <c r="L953"/>
  <c r="M953"/>
  <c r="L2219"/>
  <c r="M2219"/>
  <c r="L387"/>
  <c r="M387"/>
  <c r="L1061"/>
  <c r="M1061"/>
  <c r="K2557"/>
  <c r="L2558"/>
  <c r="M2558"/>
  <c r="K22"/>
  <c r="M23"/>
  <c r="L23"/>
  <c r="K41"/>
  <c r="L42"/>
  <c r="M42"/>
  <c r="L68"/>
  <c r="M68"/>
  <c r="K95"/>
  <c r="L96"/>
  <c r="M96"/>
  <c r="K130"/>
  <c r="L130" s="1"/>
  <c r="K146"/>
  <c r="L147"/>
  <c r="M147"/>
  <c r="K186"/>
  <c r="L187"/>
  <c r="M187"/>
  <c r="K199"/>
  <c r="L200"/>
  <c r="M200"/>
  <c r="K224"/>
  <c r="L225"/>
  <c r="M225"/>
  <c r="K263"/>
  <c r="M264"/>
  <c r="L264"/>
  <c r="M482"/>
  <c r="K2356"/>
  <c r="L2357"/>
  <c r="K2307"/>
  <c r="L2308"/>
  <c r="M2308"/>
  <c r="L1400"/>
  <c r="M1400"/>
  <c r="L658"/>
  <c r="M658"/>
  <c r="K467"/>
  <c r="M468"/>
  <c r="L468"/>
  <c r="L849"/>
  <c r="L2599"/>
  <c r="M2599"/>
  <c r="K2598"/>
  <c r="K2597" s="1"/>
  <c r="L1028"/>
  <c r="L347"/>
  <c r="M347"/>
  <c r="L1041"/>
  <c r="M1041"/>
  <c r="L1258"/>
  <c r="L652"/>
  <c r="L461"/>
  <c r="L371"/>
  <c r="K2265"/>
  <c r="L2266"/>
  <c r="M2266"/>
  <c r="L859"/>
  <c r="K2716"/>
  <c r="L2717"/>
  <c r="L368"/>
  <c r="M1603"/>
  <c r="L1603"/>
  <c r="K2835"/>
  <c r="L2836"/>
  <c r="M2836"/>
  <c r="L1267"/>
  <c r="M1267"/>
  <c r="K1141"/>
  <c r="L1142"/>
  <c r="M1142"/>
  <c r="L694"/>
  <c r="M694"/>
  <c r="K960"/>
  <c r="K1380"/>
  <c r="K1712"/>
  <c r="M325"/>
  <c r="M322"/>
  <c r="K313"/>
  <c r="L314"/>
  <c r="I313"/>
  <c r="M314"/>
  <c r="K306"/>
  <c r="L306" s="1"/>
  <c r="L307"/>
  <c r="I306"/>
  <c r="M307"/>
  <c r="K302"/>
  <c r="I302"/>
  <c r="L293"/>
  <c r="L294"/>
  <c r="M294"/>
  <c r="K283"/>
  <c r="I283"/>
  <c r="M284"/>
  <c r="K279"/>
  <c r="L280"/>
  <c r="I279"/>
  <c r="K271"/>
  <c r="L272"/>
  <c r="I271"/>
  <c r="M272"/>
  <c r="I1775"/>
  <c r="H1558"/>
  <c r="K335"/>
  <c r="H138"/>
  <c r="H137" s="1"/>
  <c r="H136" s="1"/>
  <c r="H135" s="1"/>
  <c r="I1072"/>
  <c r="I1022" s="1"/>
  <c r="I1021" s="1"/>
  <c r="K1164"/>
  <c r="J1072"/>
  <c r="J1022" s="1"/>
  <c r="J1021" s="1"/>
  <c r="E1976" i="3"/>
  <c r="I47" i="2"/>
  <c r="I46" s="1"/>
  <c r="I45" s="1"/>
  <c r="J217"/>
  <c r="I217"/>
  <c r="J335"/>
  <c r="J334" s="1"/>
  <c r="J1244"/>
  <c r="I1164"/>
  <c r="I1156" s="1"/>
  <c r="I1155" s="1"/>
  <c r="I1154" s="1"/>
  <c r="J481"/>
  <c r="J454" s="1"/>
  <c r="J453" s="1"/>
  <c r="J417" s="1"/>
  <c r="J47"/>
  <c r="J46" s="1"/>
  <c r="J45" s="1"/>
  <c r="I505"/>
  <c r="K1072"/>
  <c r="J1164"/>
  <c r="J1156" s="1"/>
  <c r="J1155" s="1"/>
  <c r="J1154" s="1"/>
  <c r="H1164"/>
  <c r="H1156" s="1"/>
  <c r="H1155" s="1"/>
  <c r="H1154" s="1"/>
  <c r="J138"/>
  <c r="J137" s="1"/>
  <c r="J136" s="1"/>
  <c r="J135" s="1"/>
  <c r="H889"/>
  <c r="H888" s="1"/>
  <c r="J277"/>
  <c r="J276" s="1"/>
  <c r="H65"/>
  <c r="H64" s="1"/>
  <c r="H63" s="1"/>
  <c r="H62" s="1"/>
  <c r="I335"/>
  <c r="I334" s="1"/>
  <c r="I91"/>
  <c r="I90" s="1"/>
  <c r="I89" s="1"/>
  <c r="H182"/>
  <c r="H177" s="1"/>
  <c r="H176" s="1"/>
  <c r="H47"/>
  <c r="H46" s="1"/>
  <c r="H45" s="1"/>
  <c r="H335"/>
  <c r="H334" s="1"/>
  <c r="J940"/>
  <c r="J939" s="1"/>
  <c r="K481"/>
  <c r="H217"/>
  <c r="I138"/>
  <c r="I137" s="1"/>
  <c r="I136" s="1"/>
  <c r="I135" s="1"/>
  <c r="H19"/>
  <c r="H18" s="1"/>
  <c r="I18"/>
  <c r="J18"/>
  <c r="J505"/>
  <c r="I210"/>
  <c r="I209" s="1"/>
  <c r="J366"/>
  <c r="J365" s="1"/>
  <c r="I940"/>
  <c r="I939" s="1"/>
  <c r="J249"/>
  <c r="J248" s="1"/>
  <c r="J247" s="1"/>
  <c r="J246" s="1"/>
  <c r="J168"/>
  <c r="J210"/>
  <c r="J209" s="1"/>
  <c r="J156"/>
  <c r="J155" s="1"/>
  <c r="I249"/>
  <c r="I248" s="1"/>
  <c r="I247" s="1"/>
  <c r="I246" s="1"/>
  <c r="K138"/>
  <c r="I168"/>
  <c r="I366"/>
  <c r="I365" s="1"/>
  <c r="I481"/>
  <c r="I454" s="1"/>
  <c r="I453" s="1"/>
  <c r="H940"/>
  <c r="H939" s="1"/>
  <c r="H366"/>
  <c r="H365" s="1"/>
  <c r="H249"/>
  <c r="H248" s="1"/>
  <c r="H247" s="1"/>
  <c r="H246" s="1"/>
  <c r="H210"/>
  <c r="H209" s="1"/>
  <c r="I156"/>
  <c r="I155" s="1"/>
  <c r="H168"/>
  <c r="H156"/>
  <c r="H155" s="1"/>
  <c r="J121"/>
  <c r="J120" s="1"/>
  <c r="J119" s="1"/>
  <c r="H121"/>
  <c r="H120" s="1"/>
  <c r="H119" s="1"/>
  <c r="J91"/>
  <c r="J90" s="1"/>
  <c r="J89" s="1"/>
  <c r="H91"/>
  <c r="H90" s="1"/>
  <c r="H89" s="1"/>
  <c r="L279" l="1"/>
  <c r="M279"/>
  <c r="M165"/>
  <c r="L165"/>
  <c r="M909"/>
  <c r="L909"/>
  <c r="M960"/>
  <c r="L960"/>
  <c r="K47"/>
  <c r="K46" s="1"/>
  <c r="L51"/>
  <c r="M179"/>
  <c r="L179"/>
  <c r="M1136"/>
  <c r="L1136"/>
  <c r="K1105"/>
  <c r="M1106"/>
  <c r="K79"/>
  <c r="L80"/>
  <c r="M80"/>
  <c r="M915"/>
  <c r="L915"/>
  <c r="K101"/>
  <c r="L102"/>
  <c r="M102"/>
  <c r="K106"/>
  <c r="L107"/>
  <c r="M107"/>
  <c r="L259"/>
  <c r="M259"/>
  <c r="M970"/>
  <c r="L970"/>
  <c r="F2016" i="3"/>
  <c r="F2019" s="1"/>
  <c r="I417" i="2"/>
  <c r="I121"/>
  <c r="I120" s="1"/>
  <c r="I119" s="1"/>
  <c r="L111"/>
  <c r="G2016" i="3"/>
  <c r="G2019" s="1"/>
  <c r="E1878"/>
  <c r="L1427" i="2"/>
  <c r="I822"/>
  <c r="I790" s="1"/>
  <c r="K434"/>
  <c r="L434" s="1"/>
  <c r="M1609"/>
  <c r="M435"/>
  <c r="M1427"/>
  <c r="K1156"/>
  <c r="L1156" s="1"/>
  <c r="L1157"/>
  <c r="H1557"/>
  <c r="H1540" s="1"/>
  <c r="I932"/>
  <c r="I905" s="1"/>
  <c r="H1072"/>
  <c r="H1022" s="1"/>
  <c r="H1021" s="1"/>
  <c r="H932" s="1"/>
  <c r="H905" s="1"/>
  <c r="J932"/>
  <c r="J905" s="1"/>
  <c r="H823"/>
  <c r="H822" s="1"/>
  <c r="H790" s="1"/>
  <c r="H837"/>
  <c r="L837" s="1"/>
  <c r="I499"/>
  <c r="I498" s="1"/>
  <c r="K192"/>
  <c r="K191" s="1"/>
  <c r="L2463"/>
  <c r="K505"/>
  <c r="M505" s="1"/>
  <c r="J499"/>
  <c r="J498" s="1"/>
  <c r="J416" s="1"/>
  <c r="L1105"/>
  <c r="M580"/>
  <c r="K579"/>
  <c r="K578" s="1"/>
  <c r="L1609"/>
  <c r="K2647"/>
  <c r="L2647" s="1"/>
  <c r="M346"/>
  <c r="K824"/>
  <c r="K823" s="1"/>
  <c r="K822" s="1"/>
  <c r="L520"/>
  <c r="H2440"/>
  <c r="H2439" s="1"/>
  <c r="H505"/>
  <c r="L2648"/>
  <c r="L1391"/>
  <c r="K2862"/>
  <c r="L2862" s="1"/>
  <c r="M825"/>
  <c r="L2863"/>
  <c r="H319"/>
  <c r="K121"/>
  <c r="K120" s="1"/>
  <c r="K781"/>
  <c r="M781" s="1"/>
  <c r="L782"/>
  <c r="L507"/>
  <c r="H481"/>
  <c r="H454" s="1"/>
  <c r="H453" s="1"/>
  <c r="H417" s="1"/>
  <c r="J822"/>
  <c r="J790" s="1"/>
  <c r="I90" i="1"/>
  <c r="J90"/>
  <c r="K634" i="2"/>
  <c r="K633" s="1"/>
  <c r="H716"/>
  <c r="H634" s="1"/>
  <c r="H633" s="1"/>
  <c r="L421"/>
  <c r="L284"/>
  <c r="I278"/>
  <c r="I277" s="1"/>
  <c r="K217"/>
  <c r="M217" s="1"/>
  <c r="K210"/>
  <c r="M210" s="1"/>
  <c r="K91"/>
  <c r="L91" s="1"/>
  <c r="K2200"/>
  <c r="L2200" s="1"/>
  <c r="L2201"/>
  <c r="M1416"/>
  <c r="K1415"/>
  <c r="L1415" s="1"/>
  <c r="M1060"/>
  <c r="L979"/>
  <c r="K978"/>
  <c r="M978" s="1"/>
  <c r="M941"/>
  <c r="K940"/>
  <c r="K939" s="1"/>
  <c r="M751"/>
  <c r="M651"/>
  <c r="M380"/>
  <c r="L367"/>
  <c r="K366"/>
  <c r="L1601"/>
  <c r="M1601"/>
  <c r="K63"/>
  <c r="L64"/>
  <c r="M64"/>
  <c r="K129"/>
  <c r="L129" s="1"/>
  <c r="M1390"/>
  <c r="L1390"/>
  <c r="L1784"/>
  <c r="M1784"/>
  <c r="K2724"/>
  <c r="L2725"/>
  <c r="M2725"/>
  <c r="K419"/>
  <c r="L420"/>
  <c r="M420"/>
  <c r="L1127"/>
  <c r="M1127"/>
  <c r="K1126"/>
  <c r="L1380"/>
  <c r="M1380"/>
  <c r="L1023"/>
  <c r="M1023"/>
  <c r="L1016"/>
  <c r="M1016"/>
  <c r="K1011"/>
  <c r="L1012"/>
  <c r="M1012"/>
  <c r="L2249"/>
  <c r="M2249"/>
  <c r="M448"/>
  <c r="L448"/>
  <c r="L711"/>
  <c r="M711"/>
  <c r="K2737"/>
  <c r="M2738"/>
  <c r="L2738"/>
  <c r="M2441"/>
  <c r="L2441"/>
  <c r="L2356"/>
  <c r="K2355"/>
  <c r="M2218"/>
  <c r="L2218"/>
  <c r="L1489"/>
  <c r="M1489"/>
  <c r="M1922"/>
  <c r="L1922"/>
  <c r="M172"/>
  <c r="L172"/>
  <c r="L256"/>
  <c r="M256"/>
  <c r="K2281"/>
  <c r="L2282"/>
  <c r="M2282"/>
  <c r="K233"/>
  <c r="M234"/>
  <c r="L234"/>
  <c r="K571"/>
  <c r="M572"/>
  <c r="L572"/>
  <c r="L125"/>
  <c r="M125"/>
  <c r="K2191"/>
  <c r="K2173" s="1"/>
  <c r="L2192"/>
  <c r="K627"/>
  <c r="M628"/>
  <c r="L628"/>
  <c r="L881"/>
  <c r="M881"/>
  <c r="L98"/>
  <c r="M98"/>
  <c r="K1003"/>
  <c r="L1004"/>
  <c r="M1004"/>
  <c r="M196"/>
  <c r="L196"/>
  <c r="K334"/>
  <c r="L335"/>
  <c r="K2834"/>
  <c r="L2835"/>
  <c r="M2835"/>
  <c r="L2716"/>
  <c r="K1542"/>
  <c r="L1543"/>
  <c r="K500"/>
  <c r="K499" s="1"/>
  <c r="M501"/>
  <c r="L501"/>
  <c r="L1860"/>
  <c r="M1860"/>
  <c r="K164"/>
  <c r="K1550"/>
  <c r="M1551"/>
  <c r="L1551"/>
  <c r="L1121"/>
  <c r="M1121"/>
  <c r="K2646"/>
  <c r="K996"/>
  <c r="M997"/>
  <c r="L997"/>
  <c r="K2847"/>
  <c r="L2848"/>
  <c r="M2848"/>
  <c r="K249"/>
  <c r="K1679"/>
  <c r="L214"/>
  <c r="M214"/>
  <c r="L471"/>
  <c r="M471"/>
  <c r="L1466"/>
  <c r="M1466"/>
  <c r="K137"/>
  <c r="M138"/>
  <c r="L138"/>
  <c r="M506"/>
  <c r="L506"/>
  <c r="L25"/>
  <c r="M25"/>
  <c r="M455"/>
  <c r="L455"/>
  <c r="L160"/>
  <c r="M160"/>
  <c r="K2596"/>
  <c r="M2597"/>
  <c r="L2597"/>
  <c r="L693"/>
  <c r="M693"/>
  <c r="L604"/>
  <c r="M604"/>
  <c r="K603"/>
  <c r="K602" s="1"/>
  <c r="K908"/>
  <c r="K1748"/>
  <c r="L1749"/>
  <c r="M716"/>
  <c r="K1140"/>
  <c r="M1141"/>
  <c r="L1141"/>
  <c r="M516"/>
  <c r="L516"/>
  <c r="K1236"/>
  <c r="L1237"/>
  <c r="M1237"/>
  <c r="L751"/>
  <c r="L889"/>
  <c r="M889"/>
  <c r="M1156"/>
  <c r="L2598"/>
  <c r="M2598"/>
  <c r="M467"/>
  <c r="L467"/>
  <c r="M186"/>
  <c r="L186"/>
  <c r="L95"/>
  <c r="M95"/>
  <c r="K21"/>
  <c r="L22"/>
  <c r="M22"/>
  <c r="L2373"/>
  <c r="M2373"/>
  <c r="K2296"/>
  <c r="L2297"/>
  <c r="M2297"/>
  <c r="K619"/>
  <c r="K618" s="1"/>
  <c r="L620"/>
  <c r="M620"/>
  <c r="K1558"/>
  <c r="K1557" s="1"/>
  <c r="M1559"/>
  <c r="L1559"/>
  <c r="L1096"/>
  <c r="M1096"/>
  <c r="M675"/>
  <c r="L675"/>
  <c r="K1844"/>
  <c r="L1845"/>
  <c r="M1845"/>
  <c r="L1511"/>
  <c r="M1511"/>
  <c r="K1696"/>
  <c r="L1697"/>
  <c r="M1697"/>
  <c r="K1777"/>
  <c r="K1776" s="1"/>
  <c r="L1778"/>
  <c r="M1778"/>
  <c r="M635"/>
  <c r="L635"/>
  <c r="K1408"/>
  <c r="L1409"/>
  <c r="M1409"/>
  <c r="K1443"/>
  <c r="K1425" s="1"/>
  <c r="L1444"/>
  <c r="M1444"/>
  <c r="L804"/>
  <c r="M804"/>
  <c r="M253"/>
  <c r="L253"/>
  <c r="K156"/>
  <c r="K2440"/>
  <c r="L855"/>
  <c r="K40"/>
  <c r="M41"/>
  <c r="L41"/>
  <c r="K1228"/>
  <c r="L1229"/>
  <c r="M1229"/>
  <c r="L596"/>
  <c r="M596"/>
  <c r="L92"/>
  <c r="M92"/>
  <c r="L1602"/>
  <c r="M1602"/>
  <c r="L671"/>
  <c r="M671"/>
  <c r="K110"/>
  <c r="K1711"/>
  <c r="M1712"/>
  <c r="L1712"/>
  <c r="L146"/>
  <c r="M146"/>
  <c r="L353"/>
  <c r="M353"/>
  <c r="L764"/>
  <c r="M764"/>
  <c r="L1245"/>
  <c r="M1245"/>
  <c r="K2569"/>
  <c r="L2570"/>
  <c r="M2570"/>
  <c r="K552"/>
  <c r="M553"/>
  <c r="L553"/>
  <c r="K1022"/>
  <c r="M1072"/>
  <c r="K240"/>
  <c r="L241"/>
  <c r="L760"/>
  <c r="M760"/>
  <c r="K33"/>
  <c r="L34"/>
  <c r="M34"/>
  <c r="L1426"/>
  <c r="M1426"/>
  <c r="M2307"/>
  <c r="L2307"/>
  <c r="K262"/>
  <c r="M263"/>
  <c r="L263"/>
  <c r="L565"/>
  <c r="M565"/>
  <c r="L1500"/>
  <c r="M1500"/>
  <c r="L211"/>
  <c r="M211"/>
  <c r="M837"/>
  <c r="L679"/>
  <c r="M679"/>
  <c r="L2366"/>
  <c r="L1758"/>
  <c r="M1758"/>
  <c r="K178"/>
  <c r="K1868"/>
  <c r="L1869"/>
  <c r="M1869"/>
  <c r="L250"/>
  <c r="M250"/>
  <c r="K57"/>
  <c r="L57" s="1"/>
  <c r="L873"/>
  <c r="L65"/>
  <c r="M65"/>
  <c r="M2174"/>
  <c r="L2174"/>
  <c r="L609"/>
  <c r="M609"/>
  <c r="K816"/>
  <c r="L817"/>
  <c r="M817"/>
  <c r="L530"/>
  <c r="M1345"/>
  <c r="L1345"/>
  <c r="K560"/>
  <c r="K559" s="1"/>
  <c r="L561"/>
  <c r="M561"/>
  <c r="L592"/>
  <c r="M592"/>
  <c r="L48"/>
  <c r="M48"/>
  <c r="K168"/>
  <c r="K1244"/>
  <c r="M199"/>
  <c r="L199"/>
  <c r="L952"/>
  <c r="M952"/>
  <c r="K2821"/>
  <c r="M2822"/>
  <c r="L2822"/>
  <c r="K1197"/>
  <c r="L1198"/>
  <c r="M1198"/>
  <c r="K13"/>
  <c r="M14"/>
  <c r="L14"/>
  <c r="K182"/>
  <c r="L183"/>
  <c r="M183"/>
  <c r="L664"/>
  <c r="M664"/>
  <c r="K1480"/>
  <c r="M1481"/>
  <c r="L1481"/>
  <c r="L218"/>
  <c r="M218"/>
  <c r="L1403"/>
  <c r="M1403"/>
  <c r="K2556"/>
  <c r="M2557"/>
  <c r="L2557"/>
  <c r="K2808"/>
  <c r="L2809"/>
  <c r="M2809"/>
  <c r="L74"/>
  <c r="M74"/>
  <c r="K2272"/>
  <c r="L2273"/>
  <c r="M2273"/>
  <c r="L948"/>
  <c r="M948"/>
  <c r="M1521"/>
  <c r="L1521"/>
  <c r="K454"/>
  <c r="M481"/>
  <c r="L224"/>
  <c r="M224"/>
  <c r="L1164"/>
  <c r="M1164"/>
  <c r="L2265"/>
  <c r="M2265"/>
  <c r="K2542"/>
  <c r="L2543"/>
  <c r="M2543"/>
  <c r="M2407"/>
  <c r="L2407"/>
  <c r="M2671"/>
  <c r="L2671"/>
  <c r="L919"/>
  <c r="M919"/>
  <c r="H2792"/>
  <c r="L2793"/>
  <c r="K542"/>
  <c r="L543"/>
  <c r="L1040"/>
  <c r="M1040"/>
  <c r="M2135"/>
  <c r="L2135"/>
  <c r="L1145"/>
  <c r="M1145"/>
  <c r="K404"/>
  <c r="L405"/>
  <c r="M405"/>
  <c r="M2764"/>
  <c r="L2764"/>
  <c r="K2314"/>
  <c r="L2321"/>
  <c r="M2321"/>
  <c r="K2670"/>
  <c r="L2695"/>
  <c r="L1459"/>
  <c r="L1149"/>
  <c r="M1149"/>
  <c r="L2749"/>
  <c r="M2749"/>
  <c r="K2748"/>
  <c r="L2448"/>
  <c r="M2448"/>
  <c r="K2427"/>
  <c r="L2428"/>
  <c r="M2428"/>
  <c r="K1795"/>
  <c r="L1796"/>
  <c r="M1796"/>
  <c r="L169"/>
  <c r="M169"/>
  <c r="L283"/>
  <c r="K320"/>
  <c r="L320" s="1"/>
  <c r="L321"/>
  <c r="I320"/>
  <c r="M321"/>
  <c r="K312"/>
  <c r="L313"/>
  <c r="I312"/>
  <c r="M313"/>
  <c r="M306"/>
  <c r="K301"/>
  <c r="I301"/>
  <c r="M293"/>
  <c r="M283"/>
  <c r="K278"/>
  <c r="K270"/>
  <c r="L271"/>
  <c r="I270"/>
  <c r="M271"/>
  <c r="J1243"/>
  <c r="J1242" s="1"/>
  <c r="J1226" s="1"/>
  <c r="I1226"/>
  <c r="I88"/>
  <c r="H208"/>
  <c r="H207" s="1"/>
  <c r="I208"/>
  <c r="I207" s="1"/>
  <c r="I577"/>
  <c r="I550" s="1"/>
  <c r="J577"/>
  <c r="J550" s="1"/>
  <c r="J208"/>
  <c r="J207" s="1"/>
  <c r="J319"/>
  <c r="J154"/>
  <c r="J134" s="1"/>
  <c r="I30"/>
  <c r="J30"/>
  <c r="J88"/>
  <c r="I154"/>
  <c r="I134" s="1"/>
  <c r="H154"/>
  <c r="H134" s="1"/>
  <c r="H88"/>
  <c r="H30"/>
  <c r="E2016" i="3" l="1"/>
  <c r="E2019" s="1"/>
  <c r="I1878"/>
  <c r="L46" i="2"/>
  <c r="M46"/>
  <c r="K78"/>
  <c r="K62" s="1"/>
  <c r="M79"/>
  <c r="L79"/>
  <c r="M182"/>
  <c r="L182"/>
  <c r="K105"/>
  <c r="L106"/>
  <c r="M106"/>
  <c r="M908"/>
  <c r="L908"/>
  <c r="L101"/>
  <c r="M101"/>
  <c r="L47"/>
  <c r="M47"/>
  <c r="M178"/>
  <c r="L178"/>
  <c r="M164"/>
  <c r="L164"/>
  <c r="I416"/>
  <c r="K433"/>
  <c r="L433" s="1"/>
  <c r="M434"/>
  <c r="L110"/>
  <c r="M2647"/>
  <c r="K1155"/>
  <c r="L1155" s="1"/>
  <c r="M2862"/>
  <c r="H577"/>
  <c r="H550" s="1"/>
  <c r="L633"/>
  <c r="L217"/>
  <c r="M121"/>
  <c r="L121"/>
  <c r="L579"/>
  <c r="M1105"/>
  <c r="L1072"/>
  <c r="K780"/>
  <c r="M780" s="1"/>
  <c r="H498"/>
  <c r="H416" s="1"/>
  <c r="H499"/>
  <c r="L499" s="1"/>
  <c r="J318"/>
  <c r="J267" s="1"/>
  <c r="H318"/>
  <c r="H267" s="1"/>
  <c r="L781"/>
  <c r="M366"/>
  <c r="K365"/>
  <c r="L365" s="1"/>
  <c r="M579"/>
  <c r="L505"/>
  <c r="L481"/>
  <c r="L824"/>
  <c r="M824"/>
  <c r="K209"/>
  <c r="K208" s="1"/>
  <c r="L208" s="1"/>
  <c r="L210"/>
  <c r="M91"/>
  <c r="L716"/>
  <c r="M278"/>
  <c r="K90"/>
  <c r="K89" s="1"/>
  <c r="K2199"/>
  <c r="M2199" s="1"/>
  <c r="M2200"/>
  <c r="M1415"/>
  <c r="K1414"/>
  <c r="M1414" s="1"/>
  <c r="K977"/>
  <c r="M977" s="1"/>
  <c r="L978"/>
  <c r="M940"/>
  <c r="L940"/>
  <c r="L366"/>
  <c r="L1776"/>
  <c r="M1776"/>
  <c r="L2427"/>
  <c r="M2427"/>
  <c r="L2542"/>
  <c r="M2542"/>
  <c r="K2807"/>
  <c r="M2808"/>
  <c r="L2808"/>
  <c r="L192"/>
  <c r="M192"/>
  <c r="K551"/>
  <c r="M552"/>
  <c r="L552"/>
  <c r="L1510"/>
  <c r="M1510"/>
  <c r="K163"/>
  <c r="L1126"/>
  <c r="M1126"/>
  <c r="L939"/>
  <c r="M939"/>
  <c r="L2314"/>
  <c r="M2314"/>
  <c r="H2791"/>
  <c r="L2791" s="1"/>
  <c r="L2792"/>
  <c r="K2820"/>
  <c r="L2821"/>
  <c r="M2821"/>
  <c r="L168"/>
  <c r="M168"/>
  <c r="M560"/>
  <c r="L560"/>
  <c r="K1858"/>
  <c r="M1868"/>
  <c r="K1756"/>
  <c r="M1757"/>
  <c r="L1757"/>
  <c r="K39"/>
  <c r="M40"/>
  <c r="L40"/>
  <c r="M803"/>
  <c r="L803"/>
  <c r="K802"/>
  <c r="K790" s="1"/>
  <c r="M619"/>
  <c r="L619"/>
  <c r="K20"/>
  <c r="L21"/>
  <c r="M21"/>
  <c r="M1140"/>
  <c r="L1140"/>
  <c r="K2846"/>
  <c r="L2847"/>
  <c r="M2847"/>
  <c r="K45"/>
  <c r="K128"/>
  <c r="L128" s="1"/>
  <c r="L823"/>
  <c r="M823"/>
  <c r="L1520"/>
  <c r="M1520"/>
  <c r="K177"/>
  <c r="M1244"/>
  <c r="L1244"/>
  <c r="M816"/>
  <c r="L816"/>
  <c r="L1425"/>
  <c r="M1425"/>
  <c r="L759"/>
  <c r="M759"/>
  <c r="K1710"/>
  <c r="L1711"/>
  <c r="M1711"/>
  <c r="K907"/>
  <c r="M499"/>
  <c r="K995"/>
  <c r="L996"/>
  <c r="M996"/>
  <c r="K1549"/>
  <c r="L1550"/>
  <c r="M1550"/>
  <c r="M1859"/>
  <c r="L1859"/>
  <c r="L2191"/>
  <c r="K232"/>
  <c r="L233"/>
  <c r="M233"/>
  <c r="L2355"/>
  <c r="L1011"/>
  <c r="M1011"/>
  <c r="K1010"/>
  <c r="K1794"/>
  <c r="M1795"/>
  <c r="L1795"/>
  <c r="K541"/>
  <c r="K498" s="1"/>
  <c r="L542"/>
  <c r="K1021"/>
  <c r="L1022"/>
  <c r="M1022"/>
  <c r="M433"/>
  <c r="L1408"/>
  <c r="M1408"/>
  <c r="K1695"/>
  <c r="M1696"/>
  <c r="L1696"/>
  <c r="L888"/>
  <c r="M888"/>
  <c r="K1747"/>
  <c r="L1748"/>
  <c r="K2736"/>
  <c r="L2737"/>
  <c r="M2737"/>
  <c r="K418"/>
  <c r="M419"/>
  <c r="L419"/>
  <c r="L1557"/>
  <c r="M1557"/>
  <c r="L2670"/>
  <c r="M2670"/>
  <c r="L404"/>
  <c r="M404"/>
  <c r="K1196"/>
  <c r="M1197"/>
  <c r="L1197"/>
  <c r="K1227"/>
  <c r="M1228"/>
  <c r="L1228"/>
  <c r="L1558"/>
  <c r="M1558"/>
  <c r="K248"/>
  <c r="M249"/>
  <c r="L249"/>
  <c r="K1541"/>
  <c r="L1542"/>
  <c r="L334"/>
  <c r="M334"/>
  <c r="K1002"/>
  <c r="L1003"/>
  <c r="M1003"/>
  <c r="K2747"/>
  <c r="L2748"/>
  <c r="M2748"/>
  <c r="K453"/>
  <c r="M454"/>
  <c r="L454"/>
  <c r="M2272"/>
  <c r="L2272"/>
  <c r="K2555"/>
  <c r="L2556"/>
  <c r="M2556"/>
  <c r="L262"/>
  <c r="M262"/>
  <c r="K32"/>
  <c r="L33"/>
  <c r="M33"/>
  <c r="K2568"/>
  <c r="M2569"/>
  <c r="L2569"/>
  <c r="K1843"/>
  <c r="L1844"/>
  <c r="M1844"/>
  <c r="L2596"/>
  <c r="M2596"/>
  <c r="K1678"/>
  <c r="M578"/>
  <c r="L578"/>
  <c r="K626"/>
  <c r="M627"/>
  <c r="L627"/>
  <c r="K570"/>
  <c r="K558" s="1"/>
  <c r="L571"/>
  <c r="M571"/>
  <c r="K2216"/>
  <c r="L2217"/>
  <c r="M2217"/>
  <c r="K1479"/>
  <c r="K1424" s="1"/>
  <c r="L1480"/>
  <c r="M1480"/>
  <c r="K239"/>
  <c r="L240"/>
  <c r="K155"/>
  <c r="L156"/>
  <c r="M156"/>
  <c r="M1443"/>
  <c r="L1443"/>
  <c r="L1777"/>
  <c r="M1777"/>
  <c r="M2296"/>
  <c r="L2296"/>
  <c r="K1235"/>
  <c r="L1236"/>
  <c r="M1236"/>
  <c r="L634"/>
  <c r="M634"/>
  <c r="M1465"/>
  <c r="L1465"/>
  <c r="L1488"/>
  <c r="M1488"/>
  <c r="M63"/>
  <c r="L63"/>
  <c r="K2723"/>
  <c r="M2724"/>
  <c r="L2724"/>
  <c r="K12"/>
  <c r="M13"/>
  <c r="L13"/>
  <c r="M120"/>
  <c r="L120"/>
  <c r="K2439"/>
  <c r="L2440"/>
  <c r="M2440"/>
  <c r="M603"/>
  <c r="L603"/>
  <c r="K136"/>
  <c r="K135" s="1"/>
  <c r="M137"/>
  <c r="L137"/>
  <c r="L2646"/>
  <c r="M2646"/>
  <c r="M500"/>
  <c r="L500"/>
  <c r="K2833"/>
  <c r="M2834"/>
  <c r="L2834"/>
  <c r="L2281"/>
  <c r="M2281"/>
  <c r="K2280"/>
  <c r="K1243"/>
  <c r="M320"/>
  <c r="K319"/>
  <c r="I319"/>
  <c r="I318" s="1"/>
  <c r="K311"/>
  <c r="L311" s="1"/>
  <c r="L312"/>
  <c r="I311"/>
  <c r="M312"/>
  <c r="K300"/>
  <c r="L300" s="1"/>
  <c r="I300"/>
  <c r="K277"/>
  <c r="L278"/>
  <c r="K269"/>
  <c r="L270"/>
  <c r="I269"/>
  <c r="M270"/>
  <c r="J9"/>
  <c r="I9"/>
  <c r="H9"/>
  <c r="M163" l="1"/>
  <c r="L163"/>
  <c r="L78"/>
  <c r="M78"/>
  <c r="M45"/>
  <c r="L45"/>
  <c r="L105"/>
  <c r="M105"/>
  <c r="K1154"/>
  <c r="M1154" s="1"/>
  <c r="M208"/>
  <c r="M209"/>
  <c r="M1155"/>
  <c r="K932"/>
  <c r="L977"/>
  <c r="L90"/>
  <c r="K779"/>
  <c r="M779" s="1"/>
  <c r="L780"/>
  <c r="J2880"/>
  <c r="K318"/>
  <c r="L318" s="1"/>
  <c r="L209"/>
  <c r="L2199"/>
  <c r="M90"/>
  <c r="K1540"/>
  <c r="M1540" s="1"/>
  <c r="K119"/>
  <c r="K88" s="1"/>
  <c r="L1414"/>
  <c r="L1424"/>
  <c r="M633"/>
  <c r="M365"/>
  <c r="L498"/>
  <c r="M498"/>
  <c r="L1154"/>
  <c r="L1002"/>
  <c r="M1002"/>
  <c r="K247"/>
  <c r="L248"/>
  <c r="M248"/>
  <c r="L802"/>
  <c r="M802"/>
  <c r="K1755"/>
  <c r="L1756"/>
  <c r="M1756"/>
  <c r="L2807"/>
  <c r="M2807"/>
  <c r="M1487"/>
  <c r="L1487"/>
  <c r="M2216"/>
  <c r="L2216"/>
  <c r="M1843"/>
  <c r="L1843"/>
  <c r="K417"/>
  <c r="L453"/>
  <c r="M453"/>
  <c r="M2736"/>
  <c r="L2736"/>
  <c r="L1695"/>
  <c r="M1695"/>
  <c r="M2846"/>
  <c r="L2846"/>
  <c r="L618"/>
  <c r="M618"/>
  <c r="M2280"/>
  <c r="L2280"/>
  <c r="K11"/>
  <c r="L12"/>
  <c r="M12"/>
  <c r="L2723"/>
  <c r="M2723"/>
  <c r="K1234"/>
  <c r="L1235"/>
  <c r="M1235"/>
  <c r="K238"/>
  <c r="L238" s="1"/>
  <c r="L239"/>
  <c r="L1021"/>
  <c r="M1021"/>
  <c r="M995"/>
  <c r="L995"/>
  <c r="K906"/>
  <c r="L907"/>
  <c r="M907"/>
  <c r="K1242"/>
  <c r="L1243"/>
  <c r="M1243"/>
  <c r="M602"/>
  <c r="L602"/>
  <c r="L626"/>
  <c r="M626"/>
  <c r="K31"/>
  <c r="M32"/>
  <c r="L32"/>
  <c r="L1541"/>
  <c r="L1227"/>
  <c r="M1227"/>
  <c r="M1010"/>
  <c r="L1010"/>
  <c r="K176"/>
  <c r="M177"/>
  <c r="L177"/>
  <c r="K38"/>
  <c r="L39"/>
  <c r="M39"/>
  <c r="K190"/>
  <c r="L191"/>
  <c r="M191"/>
  <c r="K577"/>
  <c r="K550" s="1"/>
  <c r="L541"/>
  <c r="K1694"/>
  <c r="L1710"/>
  <c r="M1710"/>
  <c r="L62"/>
  <c r="M62"/>
  <c r="L2173"/>
  <c r="M2173"/>
  <c r="L822"/>
  <c r="M822"/>
  <c r="M418"/>
  <c r="L418"/>
  <c r="K1775"/>
  <c r="L1794"/>
  <c r="M1794"/>
  <c r="M232"/>
  <c r="L232"/>
  <c r="K19"/>
  <c r="L20"/>
  <c r="M20"/>
  <c r="M559"/>
  <c r="L559"/>
  <c r="K207"/>
  <c r="L2833"/>
  <c r="M2833"/>
  <c r="M89"/>
  <c r="L89"/>
  <c r="L1479"/>
  <c r="M1479"/>
  <c r="M1499"/>
  <c r="L1499"/>
  <c r="L1549"/>
  <c r="M1549"/>
  <c r="M1858"/>
  <c r="M2820"/>
  <c r="L2820"/>
  <c r="L2439"/>
  <c r="M2439"/>
  <c r="L136"/>
  <c r="M136"/>
  <c r="L155"/>
  <c r="M155"/>
  <c r="K154"/>
  <c r="L570"/>
  <c r="M570"/>
  <c r="K1677"/>
  <c r="L2568"/>
  <c r="M2568"/>
  <c r="M2555"/>
  <c r="L2555"/>
  <c r="L2747"/>
  <c r="M2747"/>
  <c r="L1196"/>
  <c r="M1196"/>
  <c r="L1747"/>
  <c r="M551"/>
  <c r="L551"/>
  <c r="L319"/>
  <c r="M319"/>
  <c r="M311"/>
  <c r="M300"/>
  <c r="I276"/>
  <c r="L277"/>
  <c r="K276"/>
  <c r="M277"/>
  <c r="K268"/>
  <c r="L269"/>
  <c r="I268"/>
  <c r="M269"/>
  <c r="K905" l="1"/>
  <c r="L779"/>
  <c r="L119"/>
  <c r="M119"/>
  <c r="L1540"/>
  <c r="J11" i="3"/>
  <c r="I11"/>
  <c r="M1424" i="2"/>
  <c r="L207"/>
  <c r="M207"/>
  <c r="K1226"/>
  <c r="M1242"/>
  <c r="L1242"/>
  <c r="K134"/>
  <c r="M154"/>
  <c r="L154"/>
  <c r="L577"/>
  <c r="M577"/>
  <c r="M19"/>
  <c r="L19"/>
  <c r="K18"/>
  <c r="L932"/>
  <c r="M932"/>
  <c r="M417"/>
  <c r="L417"/>
  <c r="K416"/>
  <c r="K246"/>
  <c r="L247"/>
  <c r="M247"/>
  <c r="M1775"/>
  <c r="L38"/>
  <c r="M38"/>
  <c r="L135"/>
  <c r="M135"/>
  <c r="L1234"/>
  <c r="M1234"/>
  <c r="L176"/>
  <c r="M176"/>
  <c r="L558"/>
  <c r="M558"/>
  <c r="M906"/>
  <c r="L906"/>
  <c r="L790"/>
  <c r="M790"/>
  <c r="L190"/>
  <c r="M190"/>
  <c r="M88"/>
  <c r="L88"/>
  <c r="L1694"/>
  <c r="M1694"/>
  <c r="M31"/>
  <c r="L31"/>
  <c r="K30"/>
  <c r="K10"/>
  <c r="L11"/>
  <c r="M11"/>
  <c r="M1755"/>
  <c r="L1755"/>
  <c r="M318"/>
  <c r="L276"/>
  <c r="M276"/>
  <c r="L268"/>
  <c r="K267"/>
  <c r="M268"/>
  <c r="I267"/>
  <c r="H2016" i="3" l="1"/>
  <c r="J9"/>
  <c r="I9"/>
  <c r="M18" i="2"/>
  <c r="L18"/>
  <c r="M134"/>
  <c r="L134"/>
  <c r="L905"/>
  <c r="M905"/>
  <c r="M550"/>
  <c r="L550"/>
  <c r="L30"/>
  <c r="M30"/>
  <c r="M10"/>
  <c r="L10"/>
  <c r="K9"/>
  <c r="K2880" s="1"/>
  <c r="L1226"/>
  <c r="M1226"/>
  <c r="M416"/>
  <c r="L416"/>
  <c r="L246"/>
  <c r="M246"/>
  <c r="L267"/>
  <c r="M267"/>
  <c r="I2880"/>
  <c r="H2019" i="3" l="1"/>
  <c r="I2016"/>
  <c r="J2016"/>
  <c r="L9" i="2"/>
  <c r="M9"/>
  <c r="M2880"/>
  <c r="H1914"/>
  <c r="H1868" l="1"/>
  <c r="L1868" s="1"/>
  <c r="H1858" l="1"/>
  <c r="L1858" s="1"/>
  <c r="H1775" l="1"/>
  <c r="L1775" s="1"/>
  <c r="H2880" l="1"/>
  <c r="L2880" s="1"/>
</calcChain>
</file>

<file path=xl/sharedStrings.xml><?xml version="1.0" encoding="utf-8"?>
<sst xmlns="http://schemas.openxmlformats.org/spreadsheetml/2006/main" count="22912" uniqueCount="1228">
  <si>
    <t/>
  </si>
  <si>
    <t>Наименование</t>
  </si>
  <si>
    <t>Раз-
дел</t>
  </si>
  <si>
    <t>Под-
раз-
дел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</si>
  <si>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</si>
  <si>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</si>
  <si>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</si>
  <si>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</si>
  <si>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</si>
  <si>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</si>
  <si>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</si>
  <si>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</si>
  <si>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</si>
  <si>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</si>
  <si>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</si>
  <si>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</si>
  <si>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</si>
  <si>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</si>
  <si>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</si>
  <si>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</si>
  <si>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</si>
  <si>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</si>
  <si>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</si>
  <si>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</si>
  <si>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</si>
  <si>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</si>
  <si>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</si>
  <si>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</si>
  <si>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</si>
  <si>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</si>
  <si>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</si>
  <si>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</si>
  <si>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</si>
  <si>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</si>
  <si>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</si>
  <si>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</si>
  <si>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</si>
  <si>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</si>
  <si>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</si>
  <si>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</si>
  <si>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</si>
  <si>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</si>
  <si>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</si>
  <si>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</si>
  <si>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</si>
  <si>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</si>
  <si>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</si>
  <si>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</si>
  <si>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</si>
  <si>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</si>
  <si>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</si>
  <si>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</si>
  <si>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</si>
  <si>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</si>
  <si>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</si>
  <si>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</si>
  <si>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</si>
  <si>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</si>
  <si>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</si>
  <si>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</si>
  <si>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</si>
  <si>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</si>
  <si>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</si>
  <si>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</si>
  <si>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</si>
  <si>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</si>
  <si>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</si>
  <si>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</si>
  <si>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</si>
  <si>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</si>
  <si>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</si>
  <si>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</si>
  <si>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</si>
  <si>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</si>
  <si>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</si>
  <si>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</si>
  <si>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</si>
  <si>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</si>
  <si>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</si>
  <si>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</si>
  <si>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</si>
  <si>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</si>
  <si>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</si>
  <si>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</si>
  <si>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</si>
  <si>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</si>
  <si>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</si>
  <si>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</si>
  <si>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</t>
  </si>
  <si>
    <t>Утверждено на год (в  ред 29.06.2015 № 305-18-ОЗ)</t>
  </si>
  <si>
    <t>к уточненной сводной бюджетной росписи на год</t>
  </si>
  <si>
    <t>Гла-
ва</t>
  </si>
  <si>
    <t>Целевая
статья</t>
  </si>
  <si>
    <t>Вид
рас-
хо-
дов</t>
  </si>
  <si>
    <t>5</t>
  </si>
  <si>
    <t>6</t>
  </si>
  <si>
    <t>7</t>
  </si>
  <si>
    <t>МИНИСТЕРСТВО ПРОМЫШЛЕННОСТИ И СТРОИТЕЛЬСТВА АРХАНГЕЛЬСКОЙ ОБЛАСТИ</t>
  </si>
  <si>
    <t>019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</si>
  <si>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</si>
  <si>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06 0 0000</t>
  </si>
  <si>
    <t>Подпрограмма "Создание условий для реализации государственной программы"</t>
  </si>
  <si>
    <t>06 4 0000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</si>
  <si>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</si>
  <si>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06 4 7869</t>
  </si>
  <si>
    <t>Межбюджетные трансферты</t>
  </si>
  <si>
    <t>500</t>
  </si>
  <si>
    <t>Субвенции</t>
  </si>
  <si>
    <t>530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</si>
  <si>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2017 годы)"</t>
  </si>
  <si>
    <t>09 0 0000</t>
  </si>
  <si>
    <t>Подпрограмма "Пожарная безопасность в Архангельской области"</t>
  </si>
  <si>
    <t>09 1 0000</t>
  </si>
  <si>
    <t>Строительство и реконструкция объектов капитального строительства государственной собственности Архангельской области</t>
  </si>
  <si>
    <t>09 1 7030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</si>
  <si>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</si>
  <si>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</si>
  <si>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</si>
  <si>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</si>
  <si>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</si>
  <si>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10 0 0000</t>
  </si>
  <si>
    <t>Подпрограмма "Развитие водохозяйственного комплекса Архангельской области"</t>
  </si>
  <si>
    <t>10 3 0000</t>
  </si>
  <si>
    <t>10 3 7030</t>
  </si>
  <si>
    <t>Государственная программа Архангельской области "Развитие лесного комплекса Архангельской области (2014 – 2020 годы)"</t>
  </si>
  <si>
    <t>15 0 0000</t>
  </si>
  <si>
    <t>Подпрограмма "Воспроизводство лесов"</t>
  </si>
  <si>
    <t>15 2 0000</t>
  </si>
  <si>
    <t>Расходы на обеспечение деятельности подведомственных учреждений</t>
  </si>
  <si>
    <t>15 2 7010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</si>
  <si>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</si>
  <si>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</si>
  <si>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</si>
  <si>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</si>
  <si>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</si>
  <si>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11 0 0000</t>
  </si>
  <si>
    <t>Подпрограмма "Развитие внутреннего и въездного туризма в Архангельской области (2014 – 2020 годы)"</t>
  </si>
  <si>
    <t>11 4 0000</t>
  </si>
  <si>
    <t>11 4 7010</t>
  </si>
  <si>
    <t>11 4 7030</t>
  </si>
  <si>
    <t>Ведомственная программа Архангельской области "Выполнение мероприятий по развитию социальной и инженерной инфраструктуры ЗАТО Мирный в рамках федеральной целевой программы "Развитие российских космодромов на 2006 – 2015 годы"</t>
  </si>
  <si>
    <t>54 0 0000</t>
  </si>
  <si>
    <t>Софинансирование капитальных вложений в объекты муниципальной собственности</t>
  </si>
  <si>
    <t>54 0 7031</t>
  </si>
  <si>
    <t>Субсидии</t>
  </si>
  <si>
    <t>520</t>
  </si>
  <si>
    <t>Расходы на содержание государственных органов и обеспечение их функций</t>
  </si>
  <si>
    <t>06 4 7001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</si>
  <si>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</si>
  <si>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</si>
  <si>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</si>
  <si>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</si>
  <si>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</si>
  <si>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</si>
  <si>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</si>
  <si>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</si>
  <si>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</si>
  <si>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</si>
  <si>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</si>
  <si>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</si>
  <si>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</si>
  <si>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</si>
  <si>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>Уплата налогов, сборов и иных платежей</t>
  </si>
  <si>
    <t>850</t>
  </si>
  <si>
    <t>06 4 7010</t>
  </si>
  <si>
    <t>Субсидии автономным учреждениям</t>
  </si>
  <si>
    <t>620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</si>
  <si>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</si>
  <si>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08 0 0000</t>
  </si>
  <si>
    <t>Подпрограмма "Профилактика преступлений и иных правонарушений в Архангельской области"</t>
  </si>
  <si>
    <t>08 2 0000</t>
  </si>
  <si>
    <t>08 2 7010</t>
  </si>
  <si>
    <t>Подпрограмма "Создание условий для обеспечения доступным и комфортным жильем жителей Архангельской области"</t>
  </si>
  <si>
    <t>06 1 0000</t>
  </si>
  <si>
    <t>06 1 7030</t>
  </si>
  <si>
    <t>06 1 7031</t>
  </si>
  <si>
    <t>Компенсация затрат федерального бюджета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 за счет средств областного бюджета</t>
  </si>
  <si>
    <t>06 1 7359</t>
  </si>
  <si>
    <t>Обеспечение мероприятий по капитальному ремонту многоквартирных домов, переселению граждан из аварийного жилищного фонда и переселению граждан из аварийного жилищного фонда с учетом необходимости развития малоэтажного строительства</t>
  </si>
  <si>
    <t>51 0 0000</t>
  </si>
  <si>
    <t>Обеспечение мероприятий по переселению граждан из аварийного жилищного фонда</t>
  </si>
  <si>
    <t>51 2 0000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</si>
  <si>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– Фонда содействия реформированию жилищно-коммунального хозяйства</t>
  </si>
  <si>
    <t>51 2 9502</t>
  </si>
  <si>
    <t>10 3 7031</t>
  </si>
  <si>
    <t>Государственная программа Архангельской области "Развитие образования и науки Архангельской области (2013 – 2018 годы)"</t>
  </si>
  <si>
    <t>02 0 0000</t>
  </si>
  <si>
    <t>Подпрограмма "Строительство и капитальный ремонт объектов инфраструктуры системы образования в Архангельской области"</t>
  </si>
  <si>
    <t>02 7 0000</t>
  </si>
  <si>
    <t>Модернизация региональных систем дошкольного образования</t>
  </si>
  <si>
    <t>02 7 5059</t>
  </si>
  <si>
    <t>02 7 7010</t>
  </si>
  <si>
    <t>02 7 7031</t>
  </si>
  <si>
    <t>Подпрограмма "Спорт Беломорья (2014 – 2020 годы)"</t>
  </si>
  <si>
    <t>11 1 0000</t>
  </si>
  <si>
    <t>Капитальный ремонт спортивных объектов муниципальных образований</t>
  </si>
  <si>
    <t>11 1 7849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</si>
  <si>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</si>
  <si>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24 0 0000</t>
  </si>
  <si>
    <t>Реализация мероприятий федеральной целевой программы "Устойчивое развитие сельских территорий на 2014 – 2017 годы и на период до 2020 года"</t>
  </si>
  <si>
    <t>24 0 5018</t>
  </si>
  <si>
    <t>24 0 7031</t>
  </si>
  <si>
    <t>Подпрограмма "Развитие среднего профессионального образования"</t>
  </si>
  <si>
    <t>02 3 0000</t>
  </si>
  <si>
    <t>02 3 7010</t>
  </si>
  <si>
    <t>02 7 7030</t>
  </si>
  <si>
    <t>Государственная программа Архангельской области "Культура Русского Севера (2013 – 2020 годы)"</t>
  </si>
  <si>
    <t>04 0 0000</t>
  </si>
  <si>
    <t>04 0 7010</t>
  </si>
  <si>
    <t>04 0 7030</t>
  </si>
  <si>
    <t>Государственная программа Архангельской области "Развитие здравоохранения Архангельской области (2013 – 2020 годы)"</t>
  </si>
  <si>
    <t>01 0 0000</t>
  </si>
  <si>
    <t>Подпрограмма "Совершенствование системы территориального планирования Архангельской области"</t>
  </si>
  <si>
    <t>01 Б 0000</t>
  </si>
  <si>
    <t>01 Б 7010</t>
  </si>
  <si>
    <t>01 Б 7030</t>
  </si>
  <si>
    <t>Программа модернизации здравоохранения Архангельской области на 2011 – 2016 годы</t>
  </si>
  <si>
    <t>53 0 0000</t>
  </si>
  <si>
    <t>53 0 7030</t>
  </si>
  <si>
    <t>Субсидии государственным корпорациям (компаниям)</t>
  </si>
  <si>
    <t>820</t>
  </si>
  <si>
    <t>Расходы на арендную плату в соответствии с заключенными договорами аренды земельного участка под строительство перинатального центра в г. Архангельске</t>
  </si>
  <si>
    <t>53 0 7603</t>
  </si>
  <si>
    <t>24 0 7030</t>
  </si>
  <si>
    <t>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– 2015 годы"</t>
  </si>
  <si>
    <t>11 1 5095</t>
  </si>
  <si>
    <t>11 1 7030</t>
  </si>
  <si>
    <t>11 1 7031</t>
  </si>
  <si>
    <t>МИНИСТЕРСТВО ТОПЛИВНО-ЭНЕРГЕТИЧЕСКОГО КОМПЛЕКСА И ЖИЛИЩНО-КОММУНАЛЬНОГО ХОЗЯЙСТВА АРХАНГЕЛЬСКОЙ ОБЛАСТИ</t>
  </si>
  <si>
    <t>023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</si>
  <si>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</si>
  <si>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09 2 0000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</si>
  <si>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государственными органами</t>
  </si>
  <si>
    <t>09 2 7050</t>
  </si>
  <si>
    <t>Закупка товаров, работ, услуг в целях формирования государственного материального резерва</t>
  </si>
  <si>
    <t>230</t>
  </si>
  <si>
    <t>Государственная программа Архангельской области "Развитие энергетики, связи и жилищно-коммунального хозяйства Архангельской области (2014 – 2020 годы)"</t>
  </si>
  <si>
    <t>17 0 0000</t>
  </si>
  <si>
    <t>Подпрограмма "Энергосбережение и повышение энергетической эффективности в Архангельской области"</t>
  </si>
  <si>
    <t>17 1 0000</t>
  </si>
  <si>
    <t>Разработка программы и схемы перспективного развития электроэнергетики Архангельской области</t>
  </si>
  <si>
    <t>17 1 7207</t>
  </si>
  <si>
    <t>Подпрограмма "Формирование и реализация региональной политики в сфере энергетики, связи и жилищно-коммунального хозяйства Архангельской области"</t>
  </si>
  <si>
    <t>17 3 0000</t>
  </si>
  <si>
    <t>17 3 7001</t>
  </si>
  <si>
    <t>17 3 7010</t>
  </si>
  <si>
    <t>Создание системы государственного, муниципального и общественного контроля в сфере жилищно-коммунального хозяйства</t>
  </si>
  <si>
    <t>17 3 7356</t>
  </si>
  <si>
    <t>Субсидии некоммерческим организациям (за исключением государственных (муниципальных) учреждений)</t>
  </si>
  <si>
    <t>630</t>
  </si>
  <si>
    <t>Обеспечение деятельности некоммерческой организации "Фонд капитального ремонта многоквартирных домов Архангельской области"</t>
  </si>
  <si>
    <t>17 3 7360</t>
  </si>
  <si>
    <t>Обеспечение мероприятий по капитальному ремонту многоквартирных домов</t>
  </si>
  <si>
    <t>51 1 0000</t>
  </si>
  <si>
    <t>Обеспечение мероприятий по капитальному ремонту многоквартирных домов за счет средств, поступивших от государственной корпорации – Фонда содействия реформированию жилищно-коммунального хозяйства</t>
  </si>
  <si>
    <t>51 1 9501</t>
  </si>
  <si>
    <t>Обеспечение мероприятий по капитальному ремонту многоквартирных домов за счет средств бюджетов</t>
  </si>
  <si>
    <t>51 1 9601</t>
  </si>
  <si>
    <t>Обеспечение мероприятий по переселению граждан из аварийного жилищного фонда за счет средств бюджетов</t>
  </si>
  <si>
    <t>51 2 9602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</si>
  <si>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</t>
  </si>
  <si>
    <t>51 3 0000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</si>
  <si>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– Фонда содействия реформированию жилищно-коммунального хозяйства</t>
  </si>
  <si>
    <t>51 3 9503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</si>
  <si>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</si>
  <si>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51 3 9603</t>
  </si>
  <si>
    <t>17 1 7031</t>
  </si>
  <si>
    <t>Возмещение части затрат хозяйствующим субъектам на приобретенное ими энергоэффективное оборудование и на уплату лизинговых платежей, возникших при приобретении энергоэффективного оборудования</t>
  </si>
  <si>
    <t>17 1 7358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</si>
  <si>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</si>
  <si>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</si>
  <si>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Модернизация и капитальный ремонт объектов топливно-энергетического комплекса и жилищно-коммунального хозяйства</t>
  </si>
  <si>
    <t>17 1 7834</t>
  </si>
  <si>
    <t>Мероприятия, направленные на модернизацию оборудования, используемого для выработки и передачи электрической энергии, путем замены на оборудование с более высоким коэффициентом полезного действия</t>
  </si>
  <si>
    <t>17 1 7848</t>
  </si>
  <si>
    <t>Прочие выплаты по обязательствам государства</t>
  </si>
  <si>
    <t>17 3 7003</t>
  </si>
  <si>
    <t>Исполнение судебных актов</t>
  </si>
  <si>
    <t>830</t>
  </si>
  <si>
    <t>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</t>
  </si>
  <si>
    <t>17 3 7350</t>
  </si>
  <si>
    <t>Возмещение недополученных доходов организаций, возникающих в результате государственного регулирования тарифов на электрическую энергию, отпускаемую в технологически изолированных территориальных энергетических системах</t>
  </si>
  <si>
    <t>17 3 7351</t>
  </si>
  <si>
    <t>Возмещение недополученных доходов, возникающих в результате государственного регулирования тарифов на тепловую энергию, поставляемую населению и потребителям, приравненным к населению, на нужды теплоснабжения</t>
  </si>
  <si>
    <t>17 3 7352</t>
  </si>
  <si>
    <t>Возмещение недополученных доходов, возникающих в результате государственного регулирования розничных цен на топливо твердое, отпускаемое населению для нужд отопления</t>
  </si>
  <si>
    <t>17 3 7353</t>
  </si>
  <si>
    <t>Возмещение недополученных доходов, возникающих в результате государственного регулирования тарифов на холодную воду и водоотведение для населения и потребителей, приравненных к населению</t>
  </si>
  <si>
    <t>17 3 7354</t>
  </si>
  <si>
    <t>МИНИСТЕРСТВО ПРИРОДНЫХ РЕСУРСОВ И ЛЕСОПРОМЫШЛЕННОГО КОМПЛЕКСА АРХАНГЕЛЬСКОЙ ОБЛАСТИ</t>
  </si>
  <si>
    <t>045</t>
  </si>
  <si>
    <t>Подпрограмма "Обеспечение реализации государственной программы Архангельской области "Развитие лесного комплекса Архангельской области (2014 – 2020 годы)"</t>
  </si>
  <si>
    <t>15 4 0000</t>
  </si>
  <si>
    <t>15 4 7001</t>
  </si>
  <si>
    <t>Социальные выплаты гражданам, кроме публичных нормативных социальных выплат</t>
  </si>
  <si>
    <t>320</t>
  </si>
  <si>
    <t>Осуществление отдельных полномочий в области водных отношений</t>
  </si>
  <si>
    <t>10 3 5128</t>
  </si>
  <si>
    <t>Мероприятия в сфере водного хозяйства</t>
  </si>
  <si>
    <t>10 3 7276</t>
  </si>
  <si>
    <t>Капитальный ремонт гидротехнических сооружений</t>
  </si>
  <si>
    <t>10 3 7811</t>
  </si>
  <si>
    <t>Подпрограмма "Обеспечение использования лесов"</t>
  </si>
  <si>
    <t>15 1 0000</t>
  </si>
  <si>
    <t>Субвенции на осуществление отдельных полномочий в области лесных отношений</t>
  </si>
  <si>
    <t>15 1 5129</t>
  </si>
  <si>
    <t>15 1 7010</t>
  </si>
  <si>
    <t>Выполнение функций государственными органами в области лесных отношений</t>
  </si>
  <si>
    <t>15 1 7071</t>
  </si>
  <si>
    <t>15 2 5129</t>
  </si>
  <si>
    <t>Подпрограмма "Охрана и защита лесов"</t>
  </si>
  <si>
    <t>15 3 0000</t>
  </si>
  <si>
    <t>15 3 5129</t>
  </si>
  <si>
    <t>15 3 7010</t>
  </si>
  <si>
    <t>Приобретение специализированной лесопожарной техники и оборудования</t>
  </si>
  <si>
    <t>15 3 7280</t>
  </si>
  <si>
    <t>15 4 5129</t>
  </si>
  <si>
    <t>15 4 7071</t>
  </si>
  <si>
    <t>Мероприятия в сфере воспроизводства и использования природных ресурсов</t>
  </si>
  <si>
    <t>08 2 7167</t>
  </si>
  <si>
    <t>Подпрограмма "Охрана окружающей среды и обеспечение экологической безопасности Архангельской области"</t>
  </si>
  <si>
    <t>10 1 0000</t>
  </si>
  <si>
    <t>10 1 7010</t>
  </si>
  <si>
    <t>Расходы на выплаты персоналу казенных учреждений</t>
  </si>
  <si>
    <t>110</t>
  </si>
  <si>
    <t>Подпрограмма "Воспроизводство и использование природных ресурсов"</t>
  </si>
  <si>
    <t>10 2 0000</t>
  </si>
  <si>
    <t>Осуществление переданных полномочий Российской Федерации по охране и использованию объектов животного мира (за исключением охотничьих ресурсов и водных биологических ресурсов)</t>
  </si>
  <si>
    <t>10 2 5920</t>
  </si>
  <si>
    <t>Осуществление переданных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</si>
  <si>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10 2 5980</t>
  </si>
  <si>
    <t>Осуществление переданных полномочий Российской Федерации в области охраны и использования охотничьих ресурсов (за исключением полномочий Российской Федерации по федеральному государственному охотничьему надзору, выдаче разрешений на добычу охотничьих ресурсов и заключению охотхозяйственных соглашений)</t>
  </si>
  <si>
    <t>10 2 5990</t>
  </si>
  <si>
    <t>Государственная программа Архангельской области "Развитие инфраструктуры Соловецкого архипелага (2014 – 2019 годы)"</t>
  </si>
  <si>
    <t>20 0 0000</t>
  </si>
  <si>
    <t>Мероприятия в сфере охраны окружающей среды, осуществляемые подведомственными учреждениями</t>
  </si>
  <si>
    <t>20 0 7166</t>
  </si>
  <si>
    <t>10 1 7166</t>
  </si>
  <si>
    <t>МИНИСТЕРСТВО ЗДРАВООХРАНЕНИЯ АРХАНГЕЛЬСКОЙ ОБЛАСТИ</t>
  </si>
  <si>
    <t>062</t>
  </si>
  <si>
    <t>Непрограммные расходы по обеспечению временного социально-бытового устройства лиц, вынужденно покинувших территорию Украины и находящихся в пунктах временного размещения на территории Архангельской области</t>
  </si>
  <si>
    <t>69 1 0000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</si>
  <si>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</si>
  <si>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69 1 5224</t>
  </si>
  <si>
    <t>Подпрограмма "Кадровое обеспечение системы здравоохранения"</t>
  </si>
  <si>
    <t>01 7 0000</t>
  </si>
  <si>
    <t>01 7 7010</t>
  </si>
  <si>
    <t>53 0 7010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</si>
  <si>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</si>
  <si>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01 2 0000</t>
  </si>
  <si>
    <t>01 2 7010</t>
  </si>
  <si>
    <t>Высокотехнологичные виды медицинской помощи за счет средств областного бюджета</t>
  </si>
  <si>
    <t>01 2 7601</t>
  </si>
  <si>
    <t>Подпрограмма "Оказание паллиативной помощи, в том числе детям"</t>
  </si>
  <si>
    <t>01 6 0000</t>
  </si>
  <si>
    <t>01 6 7010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</si>
  <si>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</si>
  <si>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01 1 0000</t>
  </si>
  <si>
    <t>01 1 7010</t>
  </si>
  <si>
    <t>Подпрограмма "Развитие медицинской реабилитации и санаторно-курортного лечения, в том числе детей"</t>
  </si>
  <si>
    <t>01 5 0000</t>
  </si>
  <si>
    <t>01 5 7010</t>
  </si>
  <si>
    <t>Мероприятия, направленные на формирование здорового образа жизни у населения Российской Федерации, включая сокращение потребления алкоголя и табака</t>
  </si>
  <si>
    <t>01 1 5078</t>
  </si>
  <si>
    <t>Реализация мероприятий по профилактике ВИЧ-инфекции и гепатитов B и C</t>
  </si>
  <si>
    <t>01 1 5179</t>
  </si>
  <si>
    <t>Реализация отдельных мероприятий государственной программы Российской Федерации "Развитие здравоохранения"</t>
  </si>
  <si>
    <t>01 1 5382</t>
  </si>
  <si>
    <t>Мероприятия в сфере здравоохранения</t>
  </si>
  <si>
    <t>01 1 7046</t>
  </si>
  <si>
    <t>01 2 5382</t>
  </si>
  <si>
    <t>Финансовое обеспечение скорой медицинской помощи</t>
  </si>
  <si>
    <t>01 2 7896</t>
  </si>
  <si>
    <t>Межбюджетные трансферты бюджетам территориальных фондов обязательного медицинского страхования</t>
  </si>
  <si>
    <t>580</t>
  </si>
  <si>
    <t>Финансовое обеспечение оказания медицинской помощи дополнительно к базовой программе обязательного медицинского страхования</t>
  </si>
  <si>
    <t>01 2 7899</t>
  </si>
  <si>
    <t>Подпрограмма "Охрана здоровья матери и ребенка"</t>
  </si>
  <si>
    <t>01 4 0000</t>
  </si>
  <si>
    <t>01 4 7010</t>
  </si>
  <si>
    <t>01 4 7046</t>
  </si>
  <si>
    <t>01 5 7046</t>
  </si>
  <si>
    <t>Осуществление единовременных выплат медицинским работникам</t>
  </si>
  <si>
    <t>01 7 5136</t>
  </si>
  <si>
    <t>01 7 7046</t>
  </si>
  <si>
    <t>Подпрограмма "Совершенствование системы лекарственного обеспечения, в том числе в амбулаторных условиях"</t>
  </si>
  <si>
    <t>01 8 0000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</si>
  <si>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</si>
  <si>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01 8 5072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</si>
  <si>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</si>
  <si>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01 8 5133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</si>
  <si>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</si>
  <si>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01 8 5174</t>
  </si>
  <si>
    <t>01 8 7046</t>
  </si>
  <si>
    <t>Подпрограмма "Развитие информатизации в здравоохранении"</t>
  </si>
  <si>
    <t>01 9 0000</t>
  </si>
  <si>
    <t>01 9 7010</t>
  </si>
  <si>
    <t>Расходы на обеспечение функций государственных органов, в том числе территориальных органов</t>
  </si>
  <si>
    <t>01 Б 0019</t>
  </si>
  <si>
    <t>Осуществление переданных полномочий Российской Федерации в области охраны здоровья граждан</t>
  </si>
  <si>
    <t>01 Б 59Б0</t>
  </si>
  <si>
    <t>01 Б 7001</t>
  </si>
  <si>
    <t>Обязательное медицинское страхование неработающего населения Архангельской области</t>
  </si>
  <si>
    <t>01 Б 7897</t>
  </si>
  <si>
    <t>Государственная программа Архангельской области "Социальная поддержка граждан в Архангельской области (2013 – 2018 годы)"</t>
  </si>
  <si>
    <t>03 0 0000</t>
  </si>
  <si>
    <t>Подпрограмма "Доступная среда"</t>
  </si>
  <si>
    <t>03 8 0000</t>
  </si>
  <si>
    <t>Мероприятия государственной программы Российской Федерации "Доступная среда" на 2011 – 2015 годы</t>
  </si>
  <si>
    <t>03 8 5027</t>
  </si>
  <si>
    <t>03 8 7046</t>
  </si>
  <si>
    <t>11 1 7046</t>
  </si>
  <si>
    <t>53 0 7046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</si>
  <si>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</si>
  <si>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01 8 3093</t>
  </si>
  <si>
    <t>Реализация отдельных полномочий в области лекарственного обеспечения</t>
  </si>
  <si>
    <t>01 8 5161</t>
  </si>
  <si>
    <t>МИНИСТЕРСТВО КУЛЬТУРЫ АРХАНГЕЛЬСКОЙ ОБЛАСТИ</t>
  </si>
  <si>
    <t>069</t>
  </si>
  <si>
    <t>03 8 7010</t>
  </si>
  <si>
    <t>Формирование доступной среды для инвалидов в муниципальных районах и городских округах Архангельской области</t>
  </si>
  <si>
    <t>03 8 7846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</si>
  <si>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</si>
  <si>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04 0 5144</t>
  </si>
  <si>
    <t>Иные межбюджетные трансферты</t>
  </si>
  <si>
    <t>540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</si>
  <si>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</si>
  <si>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04 0 5146</t>
  </si>
  <si>
    <t>Государственная поддержка муниципальных учреждений культуры</t>
  </si>
  <si>
    <t>04 0 5147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</si>
  <si>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</si>
  <si>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04 0 5148</t>
  </si>
  <si>
    <t>Резервные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597, от 1 июня 2012 года № 761, от 28 декабря 2012 года № 1688</t>
  </si>
  <si>
    <t>04 0 7011</t>
  </si>
  <si>
    <t>Резервные средства</t>
  </si>
  <si>
    <t>870</t>
  </si>
  <si>
    <t>Мероприятия в сфере культуры и искусства</t>
  </si>
  <si>
    <t>04 0 7040</t>
  </si>
  <si>
    <t>Премии и гранты</t>
  </si>
  <si>
    <t>350</t>
  </si>
  <si>
    <t>Общественно значимые культурные мероприятия в рамках проекта "Созвездие Северных фестивалей"</t>
  </si>
  <si>
    <t>04 0 7836</t>
  </si>
  <si>
    <t>20 0 7040</t>
  </si>
  <si>
    <t>Региональная программа "Повышение уровня финансовой грамотности населения и развитие финансового образования в Архангельской области в 2014 – 2019 годах"</t>
  </si>
  <si>
    <t>52 0 0000</t>
  </si>
  <si>
    <t>52 0 7010</t>
  </si>
  <si>
    <t>Осуществление переданных полномочий Российской Федерации по государственной охране объектов культурного наследия федерального значения</t>
  </si>
  <si>
    <t>04 0 5950</t>
  </si>
  <si>
    <t>04 0 7001</t>
  </si>
  <si>
    <t>МИНИСТЕРСТВО ОБРАЗОВАНИЯ И НАУКИ АРХАНГЕЛЬСКОЙ ОБЛАСТИ</t>
  </si>
  <si>
    <t>075</t>
  </si>
  <si>
    <t>Подпрограмма "Развитие научного потенциала Архангельской области"</t>
  </si>
  <si>
    <t>02 5 0000</t>
  </si>
  <si>
    <t>Мероприятия по развитию научного потенциала Архангельской области</t>
  </si>
  <si>
    <t>02 5 7044</t>
  </si>
  <si>
    <t>Подпрограмма "Наследие М.В. Ломоносова в социально-экономическом и социокультурном развитии Архангельской области"</t>
  </si>
  <si>
    <t>02 6 0000</t>
  </si>
  <si>
    <t>02 6 7044</t>
  </si>
  <si>
    <t>Подпрограмма "Развитие дошкольного, общего и дополнительного образования детей"</t>
  </si>
  <si>
    <t>02 1 0000</t>
  </si>
  <si>
    <t>02 1 7010</t>
  </si>
  <si>
    <t>Реализация образовательных программ</t>
  </si>
  <si>
    <t>02 1 7862</t>
  </si>
  <si>
    <t>Подпрограмма "Содержание, обучение, воспитание и социальное обеспечение детей-сирот и детей, оставшихся без попечения родителей, лиц из числа детей-сирот и детей, оставшихся без попечения родителей, детей с ограниченными возможностями здоровья"</t>
  </si>
  <si>
    <t>02 2 0000</t>
  </si>
  <si>
    <t>02 2 7010</t>
  </si>
  <si>
    <t>Подпрограмма "Совершенствование системы предоставления услуг в сфере образования"</t>
  </si>
  <si>
    <t>02 4 0000</t>
  </si>
  <si>
    <t>Поощрение лучших учителей</t>
  </si>
  <si>
    <t>02 4 5088</t>
  </si>
  <si>
    <t>Капитальный ремонт общеобразовательных организаций</t>
  </si>
  <si>
    <t>02 7 7818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</si>
  <si>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</si>
  <si>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02 3 3893</t>
  </si>
  <si>
    <t>Финансовое обеспечение мероприятий федеральной целевой программы развития образования на 2011 – 2015 годы</t>
  </si>
  <si>
    <t>02 3 5026</t>
  </si>
  <si>
    <t>Приобретение объектов недвижимого имущества в государственную собственность Архангельской области</t>
  </si>
  <si>
    <t>02 3 7032</t>
  </si>
  <si>
    <t>02 4 7010</t>
  </si>
  <si>
    <t>Подпрограмма "Развитие системы отдыха и оздоровления детей"</t>
  </si>
  <si>
    <t>03 4 0000</t>
  </si>
  <si>
    <t>Мероприятия по оздоровлению детей</t>
  </si>
  <si>
    <t>03 4 7041</t>
  </si>
  <si>
    <t>02 6 7010</t>
  </si>
  <si>
    <t>02 1 7011</t>
  </si>
  <si>
    <t>Мероприятия в области образования</t>
  </si>
  <si>
    <t>02 1 7045</t>
  </si>
  <si>
    <t>Стимулирование инновационной деятельности в системе дошкольного, общего и дополнительного образования детей</t>
  </si>
  <si>
    <t>02 1 7838</t>
  </si>
  <si>
    <t>02 2 5027</t>
  </si>
  <si>
    <t>02 2 7011</t>
  </si>
  <si>
    <t>02 2 7045</t>
  </si>
  <si>
    <t>02 3 7011</t>
  </si>
  <si>
    <t>02 3 7045</t>
  </si>
  <si>
    <t>Осуществление переданных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</si>
  <si>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02 4 59Г0</t>
  </si>
  <si>
    <t>02 4 7001</t>
  </si>
  <si>
    <t>02 4 7045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</si>
  <si>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</si>
  <si>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02 4 7839</t>
  </si>
  <si>
    <t>02 5 7045</t>
  </si>
  <si>
    <t>03 8 7045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</si>
  <si>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</t>
  </si>
  <si>
    <t>03 8 7845</t>
  </si>
  <si>
    <t>Подпрограмма "Право быть равным"</t>
  </si>
  <si>
    <t>03 9 0000</t>
  </si>
  <si>
    <t>03 9 7045</t>
  </si>
  <si>
    <t>Подпрограмма "Профилактика незаконного потребления наркотических средств и психотропных веществ, реабилитация и ресоциализация потребителей наркотических средств и психотропных веществ"</t>
  </si>
  <si>
    <t>08 1 0000</t>
  </si>
  <si>
    <t>08 1 7045</t>
  </si>
  <si>
    <t>08 2 7045</t>
  </si>
  <si>
    <t>Подпрограмма "Профилактика экстремизма и терроризма в Архангельской области"</t>
  </si>
  <si>
    <t>08 4 0000</t>
  </si>
  <si>
    <t>08 4 7045</t>
  </si>
  <si>
    <t>Подпрограмма "Гражданско-патриотическое воспитание граждан Российской Федерации и допризывная подготовка молодежи в Архангельской области (2014 – 2020 годы)"</t>
  </si>
  <si>
    <t>11 3 0000</t>
  </si>
  <si>
    <t>11 3 7045</t>
  </si>
  <si>
    <t>52 0 7045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</si>
  <si>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</si>
  <si>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02 1 7833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</si>
  <si>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</si>
  <si>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02 1 7865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</si>
  <si>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</si>
  <si>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02 2 5082</t>
  </si>
  <si>
    <t>Выплата единовременного пособия при всех формах устройства детей, лишенных родительского попечения, в семью</t>
  </si>
  <si>
    <t>02 2 5260</t>
  </si>
  <si>
    <t>Публичные нормативные социальные выплаты гражданам</t>
  </si>
  <si>
    <t>310</t>
  </si>
  <si>
    <t>Выплаты приемной семье на содержание подопечных детей</t>
  </si>
  <si>
    <t>02 2 7728</t>
  </si>
  <si>
    <t>Оплата труда приемного родителя</t>
  </si>
  <si>
    <t>02 2 7729</t>
  </si>
  <si>
    <t>Выплаты семьям опекунов на содержание подопечных детей</t>
  </si>
  <si>
    <t>02 2 7730</t>
  </si>
  <si>
    <t>Обеспечение мер социальной поддержки детей-сирот и детей, оставшихся без попечения родителей, по оплате текущих платежей и задолженности за жилое помещение и коммунальных услуг, а также единовременной денежной выплаты на ремонт жилых помещений, находящихся в собственности детей-сирот и детей, оставшихся без попечения родителей</t>
  </si>
  <si>
    <t>02 2 7741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</si>
  <si>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1 января 2013 года</t>
  </si>
  <si>
    <t>02 2 7864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</si>
  <si>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</si>
  <si>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02 2 7875</t>
  </si>
  <si>
    <t>Осуществление государственных полномочий по организации и осуществлению деятельности по опеке и попечительству</t>
  </si>
  <si>
    <t>02 2 7866</t>
  </si>
  <si>
    <t>АГЕНТСТВО ПО РЫБНОМУ ХОЗЯЙСТВУ АРХАНГЕЛЬСКОЙ ОБЛАСТИ</t>
  </si>
  <si>
    <t>079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</si>
  <si>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</si>
  <si>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05 0 0000</t>
  </si>
  <si>
    <t>Подпрограмма "Развитие рыбохозяйственного комплекса Архангельской области"</t>
  </si>
  <si>
    <t>05 2 0000</t>
  </si>
  <si>
    <t>Осуществление переданных полномочий Российской Федерации по организации, регулированию и охране водных биологических ресурсов</t>
  </si>
  <si>
    <t>05 2 5910</t>
  </si>
  <si>
    <t>Мероприятия в сфере рыбного хозяйства</t>
  </si>
  <si>
    <t>05 2 7273</t>
  </si>
  <si>
    <t>Гранты на развитие организаций, крестьянских (фермерских) хозяйств, индивидуальных предпринимателей, осуществляющих товарное рыбоводство</t>
  </si>
  <si>
    <t>05 2 7275</t>
  </si>
  <si>
    <t>05 3 0000</t>
  </si>
  <si>
    <t>05 3 7001</t>
  </si>
  <si>
    <t>МИНИСТЕРСТВО АГРОПРОМЫШЛЕННОГО КОМПЛЕКСА И ТОРГОВЛИ АРХАНГЕЛЬСКОЙ ОБЛАСТИ</t>
  </si>
  <si>
    <t>083</t>
  </si>
  <si>
    <t>Государственная программа Архангельской области "Развитие торговли в Архангельской области (2014 – 2020 годы)"</t>
  </si>
  <si>
    <t>14 0 0000</t>
  </si>
  <si>
    <t>Осуществление государственных полномочий по формированию торгового реестра</t>
  </si>
  <si>
    <t>14 0 7870</t>
  </si>
  <si>
    <t>Подпрограмма "Развитие агропромышленного комплекса Архангельской области на 2013 – 2020 годы"</t>
  </si>
  <si>
    <t>05 1 0000</t>
  </si>
  <si>
    <t>Возмещение части затрат на приобретение элитных семян</t>
  </si>
  <si>
    <t>05 1 5031</t>
  </si>
  <si>
    <t>Возмещение части затрат на приобретение семян с учетом доставки в районы Крайнего Севера и приравненные к ним местности</t>
  </si>
  <si>
    <t>05 1 5036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</si>
  <si>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</si>
  <si>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05 1 5038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</si>
  <si>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</si>
  <si>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05 1 5039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</si>
  <si>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</si>
  <si>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05 1 5040</t>
  </si>
  <si>
    <t>Оказание несвязанной поддержки сельскохозяйственным товаропроизводителям в области растениеводства</t>
  </si>
  <si>
    <t>05 1 5041</t>
  </si>
  <si>
    <t>Поддержка племенного животноводства</t>
  </si>
  <si>
    <t>05 1 5042</t>
  </si>
  <si>
    <t>Субсидии на 1 килограмм реализованного и (или) отгруженного на собственную переработку молока</t>
  </si>
  <si>
    <t>05 1 5043</t>
  </si>
  <si>
    <t>Возмещение части затрат по наращиванию поголовья северных оленей, маралов и мясных табунных лошадей</t>
  </si>
  <si>
    <t>05 1 5045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</si>
  <si>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</si>
  <si>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05 1 5047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</si>
  <si>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</si>
  <si>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05 1 5048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</si>
  <si>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</si>
  <si>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05 1 5049</t>
  </si>
  <si>
    <t>Поддержка племенного крупного рогатого скота мясного направления</t>
  </si>
  <si>
    <t>05 1 5050</t>
  </si>
  <si>
    <t>Возмещение части процентной ставки по инвестиционным кредитам на строительство и реконструкцию объектов мясного скотоводства</t>
  </si>
  <si>
    <t>05 1 5052</t>
  </si>
  <si>
    <t>Поддержка начинающих фермеров</t>
  </si>
  <si>
    <t>05 1 5053</t>
  </si>
  <si>
    <t>Развитие семейных животноводческих ферм</t>
  </si>
  <si>
    <t>05 1 5054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</si>
  <si>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</si>
  <si>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05 1 5055</t>
  </si>
  <si>
    <t>Субсидии на животноводческую продукцию</t>
  </si>
  <si>
    <t>05 1 7221</t>
  </si>
  <si>
    <t>05 1 7222</t>
  </si>
  <si>
    <t>Субсидии на поддержку элитного семеноводства</t>
  </si>
  <si>
    <t>05 1 7223</t>
  </si>
  <si>
    <t>Субсидии на возмещение части затрат на приобретение семян с учетом доставки в районы Крайнего Севера и приравненные к ним местности</t>
  </si>
  <si>
    <t>05 1 7224</t>
  </si>
  <si>
    <t>Мероприятия в области сельскохозяйственного производства</t>
  </si>
  <si>
    <t>05 1 7225</t>
  </si>
  <si>
    <t>05 1 7226</t>
  </si>
  <si>
    <t>из них: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</t>
  </si>
  <si>
    <t>Субсидии на закупку сельскохозяйственной продукции у населения</t>
  </si>
  <si>
    <t>05 1 7227</t>
  </si>
  <si>
    <t>05 1 7228</t>
  </si>
  <si>
    <t>Субсидии на поддержку овощеводства защищенного грунта</t>
  </si>
  <si>
    <t>05 1 7229</t>
  </si>
  <si>
    <t>05 1 7230</t>
  </si>
  <si>
    <t>05 1 7232</t>
  </si>
  <si>
    <t>Субсидии на компенсацию части затрат на газ, использованный на производство овощей защищенного грунта тепличными хозяйствами</t>
  </si>
  <si>
    <t>05 1 7233</t>
  </si>
  <si>
    <t>Выполнение научно-исследовательских и опытно-конструкторских работ в сельском хозяйстве</t>
  </si>
  <si>
    <t>05 1 7234</t>
  </si>
  <si>
    <t>Возмещение части затрат по наращиванию поголовья северных оленей и мясных табунных лошадей</t>
  </si>
  <si>
    <t>05 1 7235</t>
  </si>
  <si>
    <t>Субсидии на компенсацию части затрат по приобретению средств химизации</t>
  </si>
  <si>
    <t>05 1 7236</t>
  </si>
  <si>
    <t>Субсидии на поддержку начинающих фермеров</t>
  </si>
  <si>
    <t>05 1 7237</t>
  </si>
  <si>
    <t>из них: гранты на создание и развитие крестьянского (фермерского) хозяйства и единовременная помощь на бытовое обустройство начинающим фермерам</t>
  </si>
  <si>
    <t>Субсидии на компенсацию части затрат на известкование кислых почв</t>
  </si>
  <si>
    <t>05 1 7238</t>
  </si>
  <si>
    <t>05 1 7239</t>
  </si>
  <si>
    <t>05 1 7240</t>
  </si>
  <si>
    <t>05 1 7241</t>
  </si>
  <si>
    <t>05 1 7242</t>
  </si>
  <si>
    <t>05 1 7243</t>
  </si>
  <si>
    <t>05 1 7244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</si>
  <si>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</si>
  <si>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05 1 7246</t>
  </si>
  <si>
    <t>Субсидии на развитие семейных животноводческих ферм</t>
  </si>
  <si>
    <t>05 1 7247</t>
  </si>
  <si>
    <t>из них: гранты на развитие семейных животноводческих ферм</t>
  </si>
  <si>
    <t>Возмещение части прямых понесенных затрат на создание и модернизацию объектов агропромышленного комплекса</t>
  </si>
  <si>
    <t>05 1 7248</t>
  </si>
  <si>
    <t>05 3 7010</t>
  </si>
  <si>
    <t>Создание условий для обеспечения поселений и жителей городских округов услугами торговли</t>
  </si>
  <si>
    <t>14 0 7827</t>
  </si>
  <si>
    <t>Улучшение жилищных условий граждан, проживающих в сельской местности, в том числе молодых семей и молодых специалистов</t>
  </si>
  <si>
    <t>24 0 7920</t>
  </si>
  <si>
    <t>МИНИСТЕРСТВО ФИНАНСОВ АРХАНГЕЛЬСКОЙ ОБЛАСТИ</t>
  </si>
  <si>
    <t>090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</si>
  <si>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2017 годы)"</t>
  </si>
  <si>
    <t>22 0 0000</t>
  </si>
  <si>
    <t>Подпрограмма "Организация и обеспечение бюджетного процесса и развитие информационных систем управления финансами в Архангельской области"</t>
  </si>
  <si>
    <t>22 1 0000</t>
  </si>
  <si>
    <t>Осуществление государственных полномочий по созданию комиссий по делам несовершеннолетних и защите их прав</t>
  </si>
  <si>
    <t>22 1 7867</t>
  </si>
  <si>
    <t>Осуществление государственных полномочий в сфере административных правонарушений</t>
  </si>
  <si>
    <t>22 1 7868</t>
  </si>
  <si>
    <t>22 1 7001</t>
  </si>
  <si>
    <t>22 1 7003</t>
  </si>
  <si>
    <t>Резервный фонд Правительства Архангельской области</t>
  </si>
  <si>
    <t>67 0 0000</t>
  </si>
  <si>
    <t>67 0 7140</t>
  </si>
  <si>
    <t>Специальные расходы</t>
  </si>
  <si>
    <t>880</t>
  </si>
  <si>
    <t>Мероприятия в сфере общегосударственных вопросов, осуществляемые государственными органами</t>
  </si>
  <si>
    <t>52 0 7048</t>
  </si>
  <si>
    <t>Осуществление первичного воинского учета на территориях, где отсутствуют военные комиссариаты</t>
  </si>
  <si>
    <t>22 1 5118</t>
  </si>
  <si>
    <t>Подпрограмма "Управление государственным долгом Архангельской области"</t>
  </si>
  <si>
    <t>22 2 0000</t>
  </si>
  <si>
    <t>Обслуживание государственного долга</t>
  </si>
  <si>
    <t>22 2 7175</t>
  </si>
  <si>
    <t>Обслуживание государственного (муниципального) долга</t>
  </si>
  <si>
    <t>700</t>
  </si>
  <si>
    <t>Обслуживание государственного долга субъекта Российской Федерации</t>
  </si>
  <si>
    <t>720</t>
  </si>
  <si>
    <t>из них: уплата процентов за рассрочку в соответствии с Дополнительным соглашением № 4 к Соглашению от 15 декабря 2010 года № 01-01-06/06-539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</si>
  <si>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уплата процентов за рассрочку в соответствии с Дополнительным соглашением № 2 к Соглашению от 16 апреля 2010 года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</si>
  <si>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17 мая 2011 года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</si>
  <si>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28 сентября 2011 года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</si>
  <si>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Подпрограмма "Поддержание устойчивого исполнения бюджетов муниципальных образований Архангельской области"</t>
  </si>
  <si>
    <t>22 3 0000</t>
  </si>
  <si>
    <t>Выравнивание бюджетной обеспеченности поселений</t>
  </si>
  <si>
    <t>22 3 7801</t>
  </si>
  <si>
    <t>Дотации</t>
  </si>
  <si>
    <t>510</t>
  </si>
  <si>
    <t>Выравнивание бюджетной обеспеченности муниципальных районов (городских округов)</t>
  </si>
  <si>
    <t>22 3 7802</t>
  </si>
  <si>
    <t>Дотации, связанные с особым режимом безопасного функционирования закрытых административно-территориальных образований</t>
  </si>
  <si>
    <t>22 3 5010</t>
  </si>
  <si>
    <t>Поддержка мер по обеспечению сбалансированности местных бюджетов</t>
  </si>
  <si>
    <t>22 3 7803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</si>
  <si>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</si>
  <si>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22 1 7822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</si>
  <si>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</si>
  <si>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22 1 7824</t>
  </si>
  <si>
    <t>Софинансирование вопросов местного значения</t>
  </si>
  <si>
    <t>22 3 7823</t>
  </si>
  <si>
    <t>АГЕНТСТВО ПО ТРАНСПОРТУ АРХАНГЕЛЬСКОЙ ОБЛАСТИ</t>
  </si>
  <si>
    <t>104</t>
  </si>
  <si>
    <t>Государственная программа Архангельской области "Развитие транспортной системы Архангельской области (2014 – 2020 годы)"</t>
  </si>
  <si>
    <t>19 0 0000</t>
  </si>
  <si>
    <t>Подпрограмма "Создание условий для реализации государственной программы и осуществления иных расходов"</t>
  </si>
  <si>
    <t>19 5 0000</t>
  </si>
  <si>
    <t>Уплата членского взноса в "Некоммерческое партнерство по координации использования Северного морского пути"</t>
  </si>
  <si>
    <t>19 5 7328</t>
  </si>
  <si>
    <t>Подпрограмма "Проведение сбалансированной государственной тарифной политики на транспорте"</t>
  </si>
  <si>
    <t>19 1 0000</t>
  </si>
  <si>
    <t>Субсидии организациям воздушного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</si>
  <si>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19 1 7301</t>
  </si>
  <si>
    <t>Субсидии организациям водного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</si>
  <si>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19 1 7302</t>
  </si>
  <si>
    <t>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</t>
  </si>
  <si>
    <t>19 1 7303</t>
  </si>
  <si>
    <t>Компенсация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</si>
  <si>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19 1 7304</t>
  </si>
  <si>
    <t>Субсидии организациям транспорта на возмещение недополученных доходов в связи с обеспечением бесплатного проезда участников и инвалидов Великой Отечественной войны, а также сопровождающих их лиц в период празднования 70-й годовщины Победы в Великой Отечественной войне 1941 – 1945 годов</t>
  </si>
  <si>
    <t>19 1 7306</t>
  </si>
  <si>
    <t>Подпрограмма "Развитие общественного пассажирского транспорта и транспортной инфраструктуры Архангельской области"</t>
  </si>
  <si>
    <t>19 2 0000</t>
  </si>
  <si>
    <t>Возмещение затрат на уплату лизинговых платежей по договорам лизинга</t>
  </si>
  <si>
    <t>19 2 7307</t>
  </si>
  <si>
    <t>19 5 7001</t>
  </si>
  <si>
    <t>Подпрограмма "Повышение безопасности дорожного движения в Архангельской области"</t>
  </si>
  <si>
    <t>08 3 0000</t>
  </si>
  <si>
    <t>Выявление и сокращение количества мест концентрации дорожно-транспортных происшествий на дорогах регионального значения Архангельской области</t>
  </si>
  <si>
    <t>08 3 7324</t>
  </si>
  <si>
    <t>Мероприятия в сфере муниципальной транспортной инфраструктуры</t>
  </si>
  <si>
    <t>19 2 7820</t>
  </si>
  <si>
    <t>Подпрограмма "Развитие и совершенствование сети автомобильных дорог общего пользования регионального значения"</t>
  </si>
  <si>
    <t>19 3 0000</t>
  </si>
  <si>
    <t>Реализация мероприятий подпрограммы "Автомобильные дороги" федеральной целевой программы "Развитие транспортной системы России (2010 – 2020 годы)"</t>
  </si>
  <si>
    <t>19 3 5115</t>
  </si>
  <si>
    <t>Бюджетные инвестиции</t>
  </si>
  <si>
    <t>410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</si>
  <si>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</si>
  <si>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19 3 5420</t>
  </si>
  <si>
    <t>19 3 7030</t>
  </si>
  <si>
    <t>Подпрограмма 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</si>
  <si>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19 4 0000</t>
  </si>
  <si>
    <t>Финансовое обеспечение дорожной деятельности</t>
  </si>
  <si>
    <t>19 4 5390</t>
  </si>
  <si>
    <t>Капитальный ремонт, ремонт и содержание региональных автомобильных дорог</t>
  </si>
  <si>
    <t>19 4 7321</t>
  </si>
  <si>
    <t>Приобретение новых и (или) переоборудование существующих передвижных постов весового контроля</t>
  </si>
  <si>
    <t>19 4 7326</t>
  </si>
  <si>
    <t>19 5 5390</t>
  </si>
  <si>
    <t>19 5 7010</t>
  </si>
  <si>
    <t>Мероприятия в сфере дорожного хозяйства</t>
  </si>
  <si>
    <t>19 5 7072</t>
  </si>
  <si>
    <t>Уплата земельного налога за участки строящихся автомобильных дорог и налога на имущество автомобильных дорог</t>
  </si>
  <si>
    <t>19 5 7327</t>
  </si>
  <si>
    <t>Непрограммные расходы в области дорожного хозяйства</t>
  </si>
  <si>
    <t>68 0 0000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</si>
  <si>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</t>
  </si>
  <si>
    <t>68 0 7323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</si>
  <si>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</si>
  <si>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68 0 7910</t>
  </si>
  <si>
    <t>АГЕНТСТВО АРХИТЕКТУРЫ И ГРАДОСТРОИТЕЛЬСТВА АРХАНГЕЛЬСКОЙ ОБЛАСТИ</t>
  </si>
  <si>
    <t>133</t>
  </si>
  <si>
    <t>Разработка проектов планировок и благоустройства поселка Соловецкий, включая инженерные изыскания</t>
  </si>
  <si>
    <t>20 0 7293</t>
  </si>
  <si>
    <t>МИНИСТЕРСТВО ЭКОНОМИЧЕСКОГО РАЗВИТИЯ И КОНКУРЕНТНОЙ ПОЛИТИКИ АРХАНГЕЛЬСКОЙ ОБЛАСТИ</t>
  </si>
  <si>
    <t>138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</si>
  <si>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</si>
  <si>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12 0 0000</t>
  </si>
  <si>
    <t>Подпрограмма "Совершенствование системы управления экономическим развитием Архангельской области"</t>
  </si>
  <si>
    <t>12 3 0000</t>
  </si>
  <si>
    <t>12 3 7001</t>
  </si>
  <si>
    <t>12 3 7003</t>
  </si>
  <si>
    <t>Подпрограмма "Формирование благоприятной среды для развития инвестиционной деятельности"</t>
  </si>
  <si>
    <t>12 1 0000</t>
  </si>
  <si>
    <t>12 1 5063</t>
  </si>
  <si>
    <t>Мероприятия в сфере повышения инвестиционной привлекательности</t>
  </si>
  <si>
    <t>12 1 7286</t>
  </si>
  <si>
    <t>Подпрограмма "Развитие субъектов малого и среднего предпринимательства в Архангельской области и Ненецком автономном округе"</t>
  </si>
  <si>
    <t>12 2 0000</t>
  </si>
  <si>
    <t>12 2 7010</t>
  </si>
  <si>
    <t>Государственная поддержка малого и среднего предпринимательства</t>
  </si>
  <si>
    <t>12 2 7291</t>
  </si>
  <si>
    <t>Развитие микрофинансирования фондом "Архангельский региональный центр микрофинансирования"</t>
  </si>
  <si>
    <t>12 2 7294</t>
  </si>
  <si>
    <t>Поддержка муниципальных программ развития малого и среднего предпринимательства</t>
  </si>
  <si>
    <t>12 2 7844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</si>
  <si>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</si>
  <si>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12 3 7804</t>
  </si>
  <si>
    <t>АГЕНТСТВО ПО ДЕЛАМ АРХИВОВ АРХАНГЕЛЬСКОЙ ОБЛАСТИ</t>
  </si>
  <si>
    <t>154</t>
  </si>
  <si>
    <t>Государственная программа Архангельской области "Эффективное государственное управление в Архангельской области (2014 – 2018 годы)"</t>
  </si>
  <si>
    <t>23 0 0000</t>
  </si>
  <si>
    <t>Подпрограмма "Развитие отдельных направлений системы государственного управления Архангельской области"</t>
  </si>
  <si>
    <t>23 5 0000</t>
  </si>
  <si>
    <t>23 5 7001</t>
  </si>
  <si>
    <t>23 5 7010</t>
  </si>
  <si>
    <t>МИНИСТЕРСТВО ТРУДА, ЗАНЯТОСТИ И СОЦИАЛЬНОГО РАЗВИТИЯ АРХАНГЕЛЬСКОЙ ОБЛАСТИ</t>
  </si>
  <si>
    <t>156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</si>
  <si>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</si>
  <si>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07 0 0000</t>
  </si>
  <si>
    <t>Подпрограмма "Улучшение условий и охраны труда в Архангельской области (2014 – 2020 годы)"</t>
  </si>
  <si>
    <t>07 2 0000</t>
  </si>
  <si>
    <t>Осуществление государственных полномочий в сфере охраны труда</t>
  </si>
  <si>
    <t>07 2 7871</t>
  </si>
  <si>
    <t>Мероприятия в сфере общегосударственных вопросов, осуществляемые подведомственными учреждениями</t>
  </si>
  <si>
    <t>52 0 7049</t>
  </si>
  <si>
    <t>Подпрограмма "Активная политика занятости и социальная поддержка безработных граждан (2014 – 2020 годы)"</t>
  </si>
  <si>
    <t>07 1 0000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</si>
  <si>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</si>
  <si>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07 1 5083</t>
  </si>
  <si>
    <t>07 1 7001</t>
  </si>
  <si>
    <t>07 1 7003</t>
  </si>
  <si>
    <t>07 1 7010</t>
  </si>
  <si>
    <t>Реализация мероприятий по содействию трудоустройству незанятых инвалидов</t>
  </si>
  <si>
    <t>07 1 7201</t>
  </si>
  <si>
    <t>Реализация мероприятий активной политики в сфере занятости населения</t>
  </si>
  <si>
    <t>07 1 7202</t>
  </si>
  <si>
    <t>Подпрограмма "Реализация дополнительных мероприятий в сфере занятости населения, направленных на снижение напряженности на рынке труда в 2015 году"</t>
  </si>
  <si>
    <t>07 4 0000</t>
  </si>
  <si>
    <t>Реализация дополнительных мероприятий в сфере занятости населения, направленных на снижение напряженности на рынке труда</t>
  </si>
  <si>
    <t>07 4 7204</t>
  </si>
  <si>
    <t>Стипендии</t>
  </si>
  <si>
    <t>340</t>
  </si>
  <si>
    <t>03 4 7010</t>
  </si>
  <si>
    <t>Мероприятия по проведению оздоровительной кампании детей за счет средств областного бюджета</t>
  </si>
  <si>
    <t>03 4 7832</t>
  </si>
  <si>
    <t>Подпрограмма "Меры социальной поддержки отдельным категориям граждан, проживающим на территории Архангельской области"</t>
  </si>
  <si>
    <t>03 2 0000</t>
  </si>
  <si>
    <t>Доплаты к пенсиям государственных служащих Архангельской области</t>
  </si>
  <si>
    <t>03 2 7705</t>
  </si>
  <si>
    <t>Подпрограмма "Организация работы государственных учреждений Архангельской области по выполнению плана деятельности, государственного задания в сфере социальной защиты и социального обслуживания населения"</t>
  </si>
  <si>
    <t>03 1 0000</t>
  </si>
  <si>
    <t>03 1 7010</t>
  </si>
  <si>
    <t>03 1 7011</t>
  </si>
  <si>
    <t>Мероприятия в сфере социальной политики, осуществляемые государственными органами</t>
  </si>
  <si>
    <t>03 1 7054</t>
  </si>
  <si>
    <t>Ежемесячные вознаграждения лицам, организовавшим приемные семьи для граждан пожилого возраста и инвалидов</t>
  </si>
  <si>
    <t>03 1 7704</t>
  </si>
  <si>
    <t>Подпрограмма "Семья и дети в Архангельской области"</t>
  </si>
  <si>
    <t>03 5 0000</t>
  </si>
  <si>
    <t>03 5 7010</t>
  </si>
  <si>
    <t>Подпрограмма "Повышение качества жизни граждан пожилого возраста и инвалидов в Архангельской области"</t>
  </si>
  <si>
    <t>03 6 0000</t>
  </si>
  <si>
    <t>03 6 7010</t>
  </si>
  <si>
    <t>03 9 7010</t>
  </si>
  <si>
    <t>Социальная программа Архангельской области на предоставление в 2015 году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</si>
  <si>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>55 0 0000</t>
  </si>
  <si>
    <t>55 0 7010</t>
  </si>
  <si>
    <t>Организация обучения компьютерной грамотности неработающих пенсионеров</t>
  </si>
  <si>
    <t>55 0 7732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</si>
  <si>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</si>
  <si>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03 2 5084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</si>
  <si>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</si>
  <si>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03 2 5134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</si>
  <si>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</si>
  <si>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03 2 5135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</si>
  <si>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</si>
  <si>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03 2 5137</t>
  </si>
  <si>
    <t>Выплата региональной доплаты к пенсии</t>
  </si>
  <si>
    <t>03 2 5153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</si>
  <si>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</si>
  <si>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03 2 5220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</si>
  <si>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</t>
  </si>
  <si>
    <t>03 2 5240</t>
  </si>
  <si>
    <t>Оплата жилищно-коммунальных услуг отдельным категориям граждан</t>
  </si>
  <si>
    <t>03 2 5250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</si>
  <si>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</si>
  <si>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03 2 5270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</si>
  <si>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</si>
  <si>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03 2 5280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</si>
  <si>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</si>
  <si>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03 2 5380</t>
  </si>
  <si>
    <t>03 2 7054</t>
  </si>
  <si>
    <t>Выплата региональной доплаты к пенсии за счет средств областного бюджета</t>
  </si>
  <si>
    <t>03 2 7056</t>
  </si>
  <si>
    <t>Выплата социального пособия на погребение и возмещение расходов по гарантированному перечню услуг по погребению</t>
  </si>
  <si>
    <t>03 2 7057</t>
  </si>
  <si>
    <t>Предоставление гражданам субсидий на оплату жилого помещения и коммунальных услуг (за исключением субвенций местным бюджетам)</t>
  </si>
  <si>
    <t>03 2 7058</t>
  </si>
  <si>
    <t>Обеспечение мер социальной поддержки ветеранов труда (за исключением публичных нормативных обязательств)</t>
  </si>
  <si>
    <t>03 2 7059</t>
  </si>
  <si>
    <t>Обеспечение мер социальной поддержки тружеников тыла (за исключением публичных нормативных обязательств)</t>
  </si>
  <si>
    <t>03 2 7060</t>
  </si>
  <si>
    <t>Обеспечение мер социальной поддержки реабилитированных лиц и лиц, признанных пострадавшими от политических репрессий (за исключением публичных нормативных обязательств)</t>
  </si>
  <si>
    <t>03 2 7061</t>
  </si>
  <si>
    <t>Обеспечение мер социальной поддержки в соответствии с областным законом от 29 ноября 2005 года № 119-7-ОЗ "О социальной поддержке инвалидов в Архангельской области" (за исключением публичных нормативных обязательств)</t>
  </si>
  <si>
    <t>03 2 7706</t>
  </si>
  <si>
    <t>Обеспечение мер социальной поддержки многодетных семей (за исключением публичных нормативных обязательств)</t>
  </si>
  <si>
    <t>03 2 7707</t>
  </si>
  <si>
    <t>Государственная социальная помощь</t>
  </si>
  <si>
    <t>03 2 7708</t>
  </si>
  <si>
    <t>Ежемесячное пособие на ребенка</t>
  </si>
  <si>
    <t>03 2 7711</t>
  </si>
  <si>
    <t>Ежемесячные денежные выплаты ветеранам труда</t>
  </si>
  <si>
    <t>03 2 7712</t>
  </si>
  <si>
    <t>Ежемесячные денежные выплаты труженикам тыла</t>
  </si>
  <si>
    <t>03 2 7713</t>
  </si>
  <si>
    <t>Ежемесячные денежные выплаты реабилитированным лицам и лицам, признанным пострадавшими от политических репрессий</t>
  </si>
  <si>
    <t>03 2 7714</t>
  </si>
  <si>
    <t>Ежемесячное пособие на ребенка, не посещающего дошкольную образовательную организацию</t>
  </si>
  <si>
    <t>03 2 7715</t>
  </si>
  <si>
    <t>Ежемесячные денежные выплаты на приобретение топлива в соответствии с областным законом от 29 ноября 2005 года № 119-7-ОЗ "О социальной поддержке инвалидов в Архангельской области"</t>
  </si>
  <si>
    <t>03 2 7716</t>
  </si>
  <si>
    <t>Выплаты гражданам, имеющим награды Архангельской области, в соответствии с областным законом от 23 сентября 2008 года № 567-29-ОЗ "О наградах в Архангельской области"</t>
  </si>
  <si>
    <t>03 2 7717</t>
  </si>
  <si>
    <t>Публичные нормативные выплаты гражданам несоциального характера</t>
  </si>
  <si>
    <t>330</t>
  </si>
  <si>
    <t>Обеспечение мер социальной поддержки многодетных семей в денежной форме</t>
  </si>
  <si>
    <t>03 2 7718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</si>
  <si>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лет, за счет средств областного бюджета</t>
  </si>
  <si>
    <t>03 2 7719</t>
  </si>
  <si>
    <t>Ежемесячные пособия писателям-профессионалам в соответствии с постановлением администрации Архангельской области от 15 августа 1995 года № 308 "О назначении ежемесячных пособий писателям-профессионалам"</t>
  </si>
  <si>
    <t>03 2 7720</t>
  </si>
  <si>
    <t>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№ 292р</t>
  </si>
  <si>
    <t>03 2 7721</t>
  </si>
  <si>
    <t>Дополнительное ежемесячное материальное обеспечение граждан, имеющих особые заслуги в развитии социальной сферы Архангельской области</t>
  </si>
  <si>
    <t>03 2 7722</t>
  </si>
  <si>
    <t>Дополнительное ежемесячное материальное обеспечение граждан, имеющих государственные награды</t>
  </si>
  <si>
    <t>03 2 7723</t>
  </si>
  <si>
    <t>Доплаты инвалидам боевых действий в Афганистане, на Северном Кавказе и членам семей погибших (умерших) военнослужащих</t>
  </si>
  <si>
    <t>03 2 7724</t>
  </si>
  <si>
    <t>Ежемесячные денежные выплаты лицам, награжденным орденом "Родительская слава", в соответствии с областным законом от 13 февраля 2012 года № 420-28-ОЗ "О дополнительных мерах социальной поддержки лиц, награжденных медалью ордена или орденом "Родительская слава"</t>
  </si>
  <si>
    <t>03 2 7725</t>
  </si>
  <si>
    <t>Предоставление гражданам субсидий на оплату жилого помещения и коммунальных услуг (в части субвенций местным бюджетам)</t>
  </si>
  <si>
    <t>03 2 7874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</si>
  <si>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</si>
  <si>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03 2 7891</t>
  </si>
  <si>
    <t>Улучшение социально-бытового положения отдельных категорий ветеранов и инвалидов Великой Отечественной войны, не имеющих оснований для обеспечения жильем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</si>
  <si>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03 6 7726</t>
  </si>
  <si>
    <t>Социальные выплаты безработным гражданам</t>
  </si>
  <si>
    <t>07 1 5290</t>
  </si>
  <si>
    <t>Осуществление переданных полномочий Российской Федерации по перевозке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</si>
  <si>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03 1 5940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</si>
  <si>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учреждений, за счет средств областного бюджета</t>
  </si>
  <si>
    <t>03 1 7703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</si>
  <si>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</si>
  <si>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03 1 7872</t>
  </si>
  <si>
    <t>Мероприятия в сфере социальной политики, осуществляемые подведомственными учреждениями</t>
  </si>
  <si>
    <t>03 6 7055</t>
  </si>
  <si>
    <t>Осуществление государственных полномочий по выплате вознаграждений профессиональным опекунам</t>
  </si>
  <si>
    <t>03 6 7873</t>
  </si>
  <si>
    <t>Подпрограмма "Приоритетные социально значимые мероприятия в сфере социальной политики Архангельской области"</t>
  </si>
  <si>
    <t>03 7 0000</t>
  </si>
  <si>
    <t>03 7 7054</t>
  </si>
  <si>
    <t>03 7 7055</t>
  </si>
  <si>
    <t>Межбюджетные трансферты бюджету Пенсионного фонда Российской Федерации</t>
  </si>
  <si>
    <t>570</t>
  </si>
  <si>
    <t>Подпрограмма "Оказание содействия добровольному переселению в Архангельскую область соотечественников, проживающих за рубежом (2014 – 2015 годы)"</t>
  </si>
  <si>
    <t>07 3 0000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</si>
  <si>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</si>
  <si>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07 3 5086</t>
  </si>
  <si>
    <t>Реализация мероприятий по оказанию содействия добровольному переселению в Архангельскую область соотечественников, проживающих за рубежом</t>
  </si>
  <si>
    <t>07 3 7203</t>
  </si>
  <si>
    <t>МИНИСТЕРСТВО ИМУЩЕСТВЕННЫХ ОТНОШЕНИЙ АРХАНГЕЛЬСКОЙ ОБЛАСТИ</t>
  </si>
  <si>
    <t>163</t>
  </si>
  <si>
    <t>Государственная программа Архангельской области "Развитие имущественно-земельных отношений Архангельской области (2014 – 2018 годы)"</t>
  </si>
  <si>
    <t>21 0 0000</t>
  </si>
  <si>
    <t>21 0 7001</t>
  </si>
  <si>
    <t>21 0 7003</t>
  </si>
  <si>
    <t>Проведение кадастровых работ в отношении земельных участков, предоставляемых многодетным семьям</t>
  </si>
  <si>
    <t>06 1 7829</t>
  </si>
  <si>
    <t>АГЕНТСТВО ПО ТУРИЗМУ И МЕЖДУНАРОДНОМУ СОТРУДНИЧЕСТВУ АРХАНГЕЛЬСКОЙ ОБЛАСТИ</t>
  </si>
  <si>
    <t>175</t>
  </si>
  <si>
    <t>11 4 7001</t>
  </si>
  <si>
    <t>11 4 7049</t>
  </si>
  <si>
    <t>АГЕНТСТВО ГОСУДАРСТВЕННОЙ ПРОТИВОПОЖАРНОЙ СЛУЖБЫ И ГРАЖДАНСКОЙ ЗАЩИТЫ АРХАНГЕЛЬСКОЙ ОБЛАСТИ</t>
  </si>
  <si>
    <t>176</t>
  </si>
  <si>
    <t>09 2 7010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</si>
  <si>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подведомственными учреждениями</t>
  </si>
  <si>
    <t>09 2 7152</t>
  </si>
  <si>
    <t>Подпрограмма "Обеспечение реализации государственной программы в Архангельской области"</t>
  </si>
  <si>
    <t>09 3 0000</t>
  </si>
  <si>
    <t>09 3 7001</t>
  </si>
  <si>
    <t>09 1 7010</t>
  </si>
  <si>
    <t>Субсидии общественным объединениям пожарной охраны</t>
  </si>
  <si>
    <t>09 1 7154</t>
  </si>
  <si>
    <t>МИНИСТЕРСТВО ПО ДЕЛАМ МОЛОДЕЖИ И СПОРТУ АРХАНГЕЛЬСКОЙ ОБЛАСТИ</t>
  </si>
  <si>
    <t>263</t>
  </si>
  <si>
    <t>11 5 0000</t>
  </si>
  <si>
    <t>11 5 7001</t>
  </si>
  <si>
    <t>Мероприятия в сфере патриотического воспитания граждан и государственной молодежной политики</t>
  </si>
  <si>
    <t>08 1 7042</t>
  </si>
  <si>
    <t>Подпрограмма "Молодежь Архангельской области (2014 – 2020 годы)"</t>
  </si>
  <si>
    <t>11 2 0000</t>
  </si>
  <si>
    <t>11 2 7010</t>
  </si>
  <si>
    <t>11 2 7042</t>
  </si>
  <si>
    <t>Мероприятия по реализации молодежной политики в муниципальных образованиях</t>
  </si>
  <si>
    <t>11 2 7853</t>
  </si>
  <si>
    <t>11 3 7010</t>
  </si>
  <si>
    <t>11 3 7042</t>
  </si>
  <si>
    <t>Мероприятия по гражданско-патриотическому воспитанию граждан Российской Федерации и допризывной подготовке молодежи в муниципальных образованиях</t>
  </si>
  <si>
    <t>11 3 7854</t>
  </si>
  <si>
    <t>Подпрограмма "Обеспечение жильем молодых семей"</t>
  </si>
  <si>
    <t>06 2 0000</t>
  </si>
  <si>
    <t>Реализация мероприятий по обеспечению жильем молодых семей</t>
  </si>
  <si>
    <t>06 2 7851</t>
  </si>
  <si>
    <t>06 2 7054</t>
  </si>
  <si>
    <t>Мероприятия в области физической культуры и спорта</t>
  </si>
  <si>
    <t>03 7 7043</t>
  </si>
  <si>
    <t>Приобретение оборудования для быстровозводимых физкультурно-оздоровительных комплексов, включая металлоконструкции и металлоизделия</t>
  </si>
  <si>
    <t>11 1 5080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</si>
  <si>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</si>
  <si>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11 1 5127</t>
  </si>
  <si>
    <t>11 1 7043</t>
  </si>
  <si>
    <t>Мероприятия по развитию физической культуры и спорта в муниципальных образованиях</t>
  </si>
  <si>
    <t>11 1 7852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</si>
  <si>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</si>
  <si>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11 1 5081</t>
  </si>
  <si>
    <t>11 1 7010</t>
  </si>
  <si>
    <t>Осуществление государственных полномочий по присвоению спортивных разрядов</t>
  </si>
  <si>
    <t>11 1 7876</t>
  </si>
  <si>
    <t>УПОЛНОМОЧЕННЫЙ ПО ПРАВАМ ЧЕЛОВЕКА В АРХАНГЕЛЬСКОЙ ОБЛАСТИ</t>
  </si>
  <si>
    <t>Обеспечение деятельности уполномоченного по правам человека в Архангельской области</t>
  </si>
  <si>
    <t>65 0 0000</t>
  </si>
  <si>
    <t>65 0 7001</t>
  </si>
  <si>
    <t>АДМИНИСТРАЦИЯ ГУБЕРНАТОРА АРХАНГЕЛЬСКОЙ ОБЛАСТИ И ПРАВИТЕЛЬСТВА АРХАНГЕЛЬСКОЙ ОБЛАСТИ</t>
  </si>
  <si>
    <t>301</t>
  </si>
  <si>
    <t>Обеспечение функционирования Губернатора Архангельской области и его заместителей</t>
  </si>
  <si>
    <t>61 0 0000</t>
  </si>
  <si>
    <t>Губернатор Архангельской области</t>
  </si>
  <si>
    <t>61 1 0000</t>
  </si>
  <si>
    <t>61 1 7001</t>
  </si>
  <si>
    <t>Обеспечение деятельности депутатов Государственной Думы и их помощников в избирательных округах, членов Совета Федерации и их помощников в Архангельской области</t>
  </si>
  <si>
    <t>66 0 0000</t>
  </si>
  <si>
    <t>Депутаты Государственной Думы и их помощники в округах</t>
  </si>
  <si>
    <t>66 1 0000</t>
  </si>
  <si>
    <t>Обеспечение деятельности депутатов Государственной Думы и их помощников в избирательных округах</t>
  </si>
  <si>
    <t>66 1 5141</t>
  </si>
  <si>
    <t>Члены Совета Федерации и их помощники в субъектах Российской Федерации</t>
  </si>
  <si>
    <t>66 2 0000</t>
  </si>
  <si>
    <t>Обеспечение членов Совета Федерации и их помощников в субъектах Российской Федерации</t>
  </si>
  <si>
    <t>66 2 5142</t>
  </si>
  <si>
    <t>23 5 7003</t>
  </si>
  <si>
    <t>Заместители Губернатора Архангельской области</t>
  </si>
  <si>
    <t>61 2 0000</t>
  </si>
  <si>
    <t>61 2 7001</t>
  </si>
  <si>
    <t>08 2 7049</t>
  </si>
  <si>
    <t>20 0 7049</t>
  </si>
  <si>
    <t>Подпрограмма "Развитие кадрового потенциала органов государственной власти, иных государственных органов Архангельской области и органов местного самоуправления муниципальных образований Архангельской области"</t>
  </si>
  <si>
    <t>23 1 0000</t>
  </si>
  <si>
    <t>23 1 7010</t>
  </si>
  <si>
    <t>Подпрограмма "Обеспечение доступности и качества предоставления государственных и муниципальных услуг по принципу "одного окна", в том числе на базе многофункциональных центров"</t>
  </si>
  <si>
    <t>23 2 0000</t>
  </si>
  <si>
    <t>Создание и развитие сети многофункциональных центров предоставления государственных и муниципальных услуг</t>
  </si>
  <si>
    <t>23 2 5392</t>
  </si>
  <si>
    <t>23 2 7010</t>
  </si>
  <si>
    <t>23 2 7049</t>
  </si>
  <si>
    <t>Подпрограмма "Создание систем электронного правительства, развитие информационного общества Архангельской области"</t>
  </si>
  <si>
    <t>23 3 0000</t>
  </si>
  <si>
    <t>Субсидии на поддержку региональных проектов в сфере информационных технологий</t>
  </si>
  <si>
    <t>23 3 5028</t>
  </si>
  <si>
    <t>23 3 7010</t>
  </si>
  <si>
    <t>23 3 7049</t>
  </si>
  <si>
    <t>КОНТРОЛЬНО-СЧЕТНАЯ ПАЛАТА АРХАНГЕЛЬСКОЙ ОБЛАСТИ</t>
  </si>
  <si>
    <t>304</t>
  </si>
  <si>
    <t>Обеспечение деятельности контрольно-счетной палаты Архангельской области</t>
  </si>
  <si>
    <t>64 0 0000</t>
  </si>
  <si>
    <t>64 0 7001</t>
  </si>
  <si>
    <t>АГЕНТСТВО ПО ТАРИФАМ И ЦЕНАМ АРХАНГЕЛЬСКОЙ ОБЛАСТИ</t>
  </si>
  <si>
    <t>306</t>
  </si>
  <si>
    <t>Подпрограмма "Проведение сбалансированной политики в области государственного регулирования тарифов на территории Архангельской области"</t>
  </si>
  <si>
    <t>12 5 0000</t>
  </si>
  <si>
    <t>12 5 7001</t>
  </si>
  <si>
    <t>311</t>
  </si>
  <si>
    <t>Обеспечение деятельности избирательной комиссии Архангельской области и проведение выборов</t>
  </si>
  <si>
    <t>63 0 0000</t>
  </si>
  <si>
    <t>Члены избирательной комиссии Архангельской области</t>
  </si>
  <si>
    <t>63 1 0000</t>
  </si>
  <si>
    <t>63 1 7001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</si>
  <si>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</si>
  <si>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63 2 0000</t>
  </si>
  <si>
    <t>63 2 7115</t>
  </si>
  <si>
    <t>Проведение выборов в Архангельской области</t>
  </si>
  <si>
    <t>63 3 0000</t>
  </si>
  <si>
    <t>Проведение выборов Губернатора Архангельской области</t>
  </si>
  <si>
    <t>63 3 7117</t>
  </si>
  <si>
    <t>Избирательная комиссия Архангельской области</t>
  </si>
  <si>
    <t>63 4 0000</t>
  </si>
  <si>
    <t>63 4 7001</t>
  </si>
  <si>
    <t>МИНИСТЕРСТВО ПО МЕСТНОМУ САМОУПРАВЛЕНИЮ И ВНУТРЕННЕЙ ПОЛИТИКЕ АРХАНГЕЛЬСКОЙ ОБЛАСТИ</t>
  </si>
  <si>
    <t>313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</si>
  <si>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</si>
  <si>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18 0 0000</t>
  </si>
  <si>
    <t>Подпрограмма "Государственная поддержка социально ориентированных некоммерческих организаций (2014 – 2020 годы)"</t>
  </si>
  <si>
    <t>18 1 0000</t>
  </si>
  <si>
    <t>18 1 7003</t>
  </si>
  <si>
    <t>18 1 7048</t>
  </si>
  <si>
    <t>Реализация муниципальных программ поддержки социально ориентированных некоммерческих организаций</t>
  </si>
  <si>
    <t>18 1 7841</t>
  </si>
  <si>
    <t>Подпрограмма "Развитие территориального общественного самоуправления в Архангельской области (2014 – 2020 годы)"</t>
  </si>
  <si>
    <t>18 2 0000</t>
  </si>
  <si>
    <t>18 2 7048</t>
  </si>
  <si>
    <t>Развитие территориального общественного самоуправления в Архангельской области</t>
  </si>
  <si>
    <t>18 2 7842</t>
  </si>
  <si>
    <t>Подпрограмма "Обеспечение реализации государственной программы"</t>
  </si>
  <si>
    <t>18 3 0000</t>
  </si>
  <si>
    <t>18 3 7001</t>
  </si>
  <si>
    <t>18 3 7010</t>
  </si>
  <si>
    <t>Подпрограмма "Укрепление единства российской нации и этнокультурное развитие народов России, проживающих на территории Архангельской области (2014 – 2020 годы)"</t>
  </si>
  <si>
    <t>18 4 0000</t>
  </si>
  <si>
    <t>18 4 7048</t>
  </si>
  <si>
    <t>18 4 7049</t>
  </si>
  <si>
    <t>АРХАНГЕЛЬСКОЕ ОБЛАСТНОЕ СОБРАНИЕ ДЕПУТАТОВ</t>
  </si>
  <si>
    <t>329</t>
  </si>
  <si>
    <t>Обеспечение деятельности Архангельского областного Собрания депутатов</t>
  </si>
  <si>
    <t>62 0 0000</t>
  </si>
  <si>
    <t>Председатель Архангельского областного Собрания депутатов</t>
  </si>
  <si>
    <t>62 1 0000</t>
  </si>
  <si>
    <t>62 1 7001</t>
  </si>
  <si>
    <t>Депутаты Архангельского областного Собрания депутатов</t>
  </si>
  <si>
    <t>62 2 0000</t>
  </si>
  <si>
    <t>62 2 7001</t>
  </si>
  <si>
    <t>Архангельское областное Собрание депутатов</t>
  </si>
  <si>
    <t>62 3 0000</t>
  </si>
  <si>
    <t>62 3 7001</t>
  </si>
  <si>
    <t>Возмещение расходов депутатов Архангельского областного Собрания депутатов в избирательных округах</t>
  </si>
  <si>
    <t>62 3 7892</t>
  </si>
  <si>
    <t>АГЕНТСТВО ПО РАЗВИТИЮ СОЛОВЕЦКОГО АРХИПЕЛАГА АРХАНГЕЛЬСКОЙ ОБЛАСТИ</t>
  </si>
  <si>
    <t>349</t>
  </si>
  <si>
    <t>20 0 7001</t>
  </si>
  <si>
    <t>20 0 7030</t>
  </si>
  <si>
    <t>20 0 7048</t>
  </si>
  <si>
    <t>20 0 7010</t>
  </si>
  <si>
    <t>20 0 7031</t>
  </si>
  <si>
    <t>АГЕНТСТВО ЗАПИСИ АКТОВ ГРАЖДАНСКОГО СОСТОЯНИЯ АРХАНГЕЛЬСКОЙ ОБЛАСТИ</t>
  </si>
  <si>
    <t>351</t>
  </si>
  <si>
    <t>Осуществление переданных полномочий Российской Федерации по государственной регистрации актов гражданского состояния</t>
  </si>
  <si>
    <t>23 5 5930</t>
  </si>
  <si>
    <t>ГОСУДАРСТВЕННАЯ ЖИЛИЩНАЯ ИНСПЕКЦИЯ АРХАНГЕЛЬСКОЙ ОБЛАСТИ</t>
  </si>
  <si>
    <t>390</t>
  </si>
  <si>
    <t>АГЕНТСТВО ПО ПЕЧАТИ И СРЕДСТВАМ МАССОВОЙ ИНФОРМАЦИИ АРХАНГЕЛЬСКОЙ ОБЛАСТИ</t>
  </si>
  <si>
    <t>398</t>
  </si>
  <si>
    <t>Подпрограмма "Поддержка и развитие печатных средств массовой информации, обеспечение информирования населения о социально-экономическом развитии Архангельской области"</t>
  </si>
  <si>
    <t>23 4 0000</t>
  </si>
  <si>
    <t>23 4 7010</t>
  </si>
  <si>
    <t>Мероприятия в сфере печати и средств массовой информации</t>
  </si>
  <si>
    <t>03 8 7047</t>
  </si>
  <si>
    <t>20 0 7047</t>
  </si>
  <si>
    <t>23 4 7001</t>
  </si>
  <si>
    <t>23 4 7047</t>
  </si>
  <si>
    <t>52 0 7001</t>
  </si>
  <si>
    <t>АГЕНТСТВО ПО ОРГАНИЗАЦИОННОМУ ОБЕСПЕЧЕНИЮ ДЕЯТЕЛЬНОСТИ МИРОВЫХ СУДЕЙ АРХАНГЕЛЬСКОЙ ОБЛАСТИ</t>
  </si>
  <si>
    <t>435</t>
  </si>
  <si>
    <t>Расходы на обеспечение деятельности мировых судей</t>
  </si>
  <si>
    <t>23 5 7118</t>
  </si>
  <si>
    <t>КОНТРОЛЬНО-РЕВИЗИОННАЯ ИНСПЕКЦИЯ АРХАНГЕЛЬСКОЙ ОБЛАСТИ</t>
  </si>
  <si>
    <t>730</t>
  </si>
  <si>
    <t>Подпрограмма "Осуществление внутреннего государственного финансового контроля"</t>
  </si>
  <si>
    <t>22 4 0000</t>
  </si>
  <si>
    <t>22 4 7001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</si>
  <si>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</si>
  <si>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731</t>
  </si>
  <si>
    <t>ИНСПЕКЦИЯ ГОСУДАРСТВЕННОГО СТРОИТЕЛЬНОГО НАДЗОРА АРХАНГЕЛЬСКОЙ ОБЛАСТИ</t>
  </si>
  <si>
    <t>732</t>
  </si>
  <si>
    <t>КОНТРАКТНОЕ АГЕНТСТВО АРХАНГЕЛЬСКОЙ ОБЛАСТИ</t>
  </si>
  <si>
    <t>735</t>
  </si>
  <si>
    <t>Подпрограмма "Совершенствование организации государственных закупок в Архангельской области"</t>
  </si>
  <si>
    <t>12 4 0000</t>
  </si>
  <si>
    <t>12 4 7001</t>
  </si>
  <si>
    <t>12 4 7010</t>
  </si>
  <si>
    <t>ИНСПЕКЦИЯ ПО ВЕТЕРИНАРНОМУ НАДЗОРУ АРХАНГЕЛЬСКОЙ ОБЛАСТИ</t>
  </si>
  <si>
    <t>737</t>
  </si>
  <si>
    <t>Проведение противоэпизоотических мероприятий</t>
  </si>
  <si>
    <t>05 1 7245</t>
  </si>
  <si>
    <t>I. ГОСУДАРСТВЕННЫЕ ПРОГРАММЫ АРХАНГЕЛЬСКОЙ ОБЛАСТИ</t>
  </si>
  <si>
    <t>II. АДРЕСНЫЕ ПРОГРАММЫ АРХАНГЕЛЬСКОЙ ОБЛАСТИ</t>
  </si>
  <si>
    <t>III. ИНЫЕ ПРОГРАММЫ АРХАНГЕЛЬСКОЙ ОБЛАСТИ</t>
  </si>
  <si>
    <t>IV. НЕПРОГРАММНЫЕ НАПРАВЛЕНИЯ ДЕЯТЕЛЬНОСТИ</t>
  </si>
  <si>
    <t>Доведено министерством финансов Архангельской области  предельных объемов финансирования до главных распорядителей средств областного бюджета</t>
  </si>
  <si>
    <t>тыс. рублей</t>
  </si>
  <si>
    <t>53 0 7602</t>
  </si>
  <si>
    <t>Строительство медицинских центров по оказанию специализированной медицинской помощи в области акушерства, гинекологии и неонатологии  (перинатальных центров) за счет поступлений из территориального фонда обязательного медицинского страхования</t>
  </si>
  <si>
    <t>Социальное обепечение населения</t>
  </si>
  <si>
    <t>06 1 7727</t>
  </si>
  <si>
    <t>Выплаты работникам организаций, расположенных на территории Архангельской области, входящих в акционерное общество "Объединенная судостроительная корпорация", участвующим в выполнении государственного оборонного заказа, на приобретение жилья</t>
  </si>
  <si>
    <t>Иные межбюджетные трансфекрты</t>
  </si>
  <si>
    <t>Благоустройство</t>
  </si>
  <si>
    <t>01 2 5402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</si>
  <si>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</si>
  <si>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02 7 5097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</si>
  <si>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</si>
  <si>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02 6 7045</t>
  </si>
  <si>
    <t>63 3 7116</t>
  </si>
  <si>
    <t>19 2 7030</t>
  </si>
  <si>
    <t>17 3 7357</t>
  </si>
  <si>
    <t>Переселение граждан из закрытых административно-территориальных образований</t>
  </si>
  <si>
    <t>22 1 5159</t>
  </si>
  <si>
    <t>Проведение выборорв в Архангельское областное Собрание депутатов</t>
  </si>
  <si>
    <t>Имущественный взнос Архангельской области в некоммерческую организацию "Фонд капитального ремонта многоквартирных  домов Архангельской области" для обеспечения ее деятельности</t>
  </si>
  <si>
    <t>02 5 5097</t>
  </si>
  <si>
    <t>11 4 7031</t>
  </si>
  <si>
    <t>Уточненная сводная бюджетная роспись на 2015 год по состоянию на 30.09.2015</t>
  </si>
  <si>
    <t>Кассовый план  выплат из областного бюджета за 9 месяцев</t>
  </si>
  <si>
    <t>Исполнено на 01.10.2015 г.</t>
  </si>
  <si>
    <t>Исполнение 9 месяцев, в процентах</t>
  </si>
  <si>
    <t>к плану на 9 месяцев</t>
  </si>
  <si>
    <t>04 0 5111</t>
  </si>
  <si>
    <t>Софинансирование капитальных вложений в объекты государственной собственности субъектов Российской Федерации в рамках подпрограммы "Искусство" государственной программы Российской Федерации "Развитие культуры и туризма"</t>
  </si>
  <si>
    <t>10 3 5016</t>
  </si>
  <si>
    <t>Субсидии на мероприятия федеральной целевой программы "Развитие водохозяйственного комплекса Российской Федерации в 2012-2012 годах" за счет средств федерального бюджета</t>
  </si>
  <si>
    <t>01 8 5482</t>
  </si>
  <si>
    <t>Иные межбюджетные трансферты в целях улучшения лекарственного обеспечения граждан</t>
  </si>
  <si>
    <t xml:space="preserve">11 4 7010 </t>
  </si>
  <si>
    <t>04 0 5014</t>
  </si>
  <si>
    <t>Реализация мероприятий федеральной целевой программы "Культура России (2012-2018 годы") государственной программы Российской Федерации "Развитие культуры и туризма"</t>
  </si>
  <si>
    <t>Мероприятия государственной программы Российской Федерации "Доступная среда" на 2011- 2015 годы</t>
  </si>
  <si>
    <t>22 1 5120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</si>
  <si>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</si>
  <si>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12 2 5064</t>
  </si>
  <si>
    <t>Субсидии на государственную поддержку малого и среднего предпринимательства, включая крестьянские (фермерские) хозяйства за счет средств федерального бюджета</t>
  </si>
  <si>
    <t>03 2 3009</t>
  </si>
  <si>
    <t>Социальная поддержка Героев Советского Союза, Героев Российской Федерации и полных кавалеров ордена Славы</t>
  </si>
  <si>
    <t>06 2 5020</t>
  </si>
  <si>
    <t>Мероприятия подпрограммы "Обеспечение жильем молодых семей" федеральной целевой программы "Жилище" на 2011 – 2015 годы</t>
  </si>
  <si>
    <t>11 1 5027</t>
  </si>
  <si>
    <t>Субсидии на мероприятия государственной программы Российской Федерации "Доступная среда" на 2011-2015 годы</t>
  </si>
  <si>
    <t xml:space="preserve"> </t>
  </si>
  <si>
    <t>20 0 5112</t>
  </si>
  <si>
    <t>Субсидии на софинансирование капитальных вложений в объекты муниципальной собственности в рамках соответствующей подпрограммы соответствующей государственной программы Российской Федерации (непрограммных расходов федеральных органов исполнительной власти)</t>
  </si>
  <si>
    <t>71 0 0000</t>
  </si>
  <si>
    <t>71 0 5422</t>
  </si>
  <si>
    <t xml:space="preserve">Иные межбюджетные трансферты на компенсацию расходов, связанных с оказанием в 2014 году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 </t>
  </si>
  <si>
    <t>Развитие пенсионной системы</t>
  </si>
  <si>
    <t>Приложение № 4 к пояснительной записке к отчету об исполнении областного бюджета за 9 месяцев 2015 года по форме приложения № 12 к областному закону "Об областном бюджете на 2015 год и на плановый период 2016 и 2017 годов"</t>
  </si>
  <si>
    <t>Отчет об исполнении областного бюджета по ведомственной структуре расходов областного бюджета за 9 месяцев 2015 года</t>
  </si>
  <si>
    <t>Отчет об исполнении областного бюджета по разделам и подразделам классификации расходов бюджетов за 9 месяцев 2015 года</t>
  </si>
  <si>
    <t>Приложение № 3 к пояснительной записке к отчету об исполнении областного бюджета за 9 месяцев 2015 года по форме приложения № 10 к областному закону "Об областном бюджете на 2015 год и на плановый период 2016 и 2017 годов"</t>
  </si>
  <si>
    <t>Отчет об исполнении областного бюджета по реализации государственных, адресных и иных программ Архангельской области и непрограммных направлений деятельности за 9 месяцев 2015 года</t>
  </si>
  <si>
    <t>Приложение №  5 к пояснительной записке к отчету об исполнении областного бюджета за 9 месяцев 2015 года по форме приложения № 14 к областному закону "Об областном бюджете на 2015 год и на плановый период 2016 и 2017 годов"</t>
  </si>
  <si>
    <t>Субсидии на мероприятия, предусмотренные программами развития пилотных инновационных территориальных кластеров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</si>
</sst>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\ 0\ 0000"/>
    <numFmt numFmtId="166" formatCode="#,##0.00000"/>
  </numFmts>
  <fonts count="10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7" fillId="0" borderId="0"/>
  </cellStyleXfs>
  <cellXfs count="163"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164" fontId="0" fillId="0" borderId="1" xfId="0" applyNumberForma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0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2" borderId="1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right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vertical="top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3" fillId="0" borderId="6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justify" vertical="center" wrapText="1"/>
    </xf>
    <xf numFmtId="166" fontId="4" fillId="2" borderId="0" xfId="0" applyNumberFormat="1" applyFont="1" applyFill="1" applyBorder="1" applyAlignment="1">
      <alignment horizontal="justify" vertical="center" wrapText="1"/>
    </xf>
    <xf numFmtId="0" fontId="0" fillId="2" borderId="0" xfId="0" applyFill="1" applyBorder="1" applyAlignment="1"/>
    <xf numFmtId="166" fontId="0" fillId="2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right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 wrapText="1"/>
    </xf>
    <xf numFmtId="164" fontId="3" fillId="2" borderId="13" xfId="0" applyNumberFormat="1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top" wrapText="1"/>
    </xf>
    <xf numFmtId="164" fontId="0" fillId="2" borderId="14" xfId="0" applyNumberFormat="1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vertical="top" wrapText="1"/>
    </xf>
    <xf numFmtId="164" fontId="0" fillId="2" borderId="14" xfId="0" applyNumberFormat="1" applyFont="1" applyFill="1" applyBorder="1" applyAlignment="1">
      <alignment horizontal="right" vertical="top" wrapText="1"/>
    </xf>
    <xf numFmtId="0" fontId="0" fillId="2" borderId="14" xfId="0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164" fontId="6" fillId="2" borderId="14" xfId="0" applyNumberFormat="1" applyFont="1" applyFill="1" applyBorder="1" applyAlignment="1">
      <alignment horizontal="right" vertical="top" wrapText="1"/>
    </xf>
    <xf numFmtId="164" fontId="0" fillId="2" borderId="14" xfId="0" applyNumberFormat="1" applyFill="1" applyBorder="1" applyAlignment="1">
      <alignment horizontal="right" vertical="center" wrapText="1"/>
    </xf>
    <xf numFmtId="0" fontId="0" fillId="2" borderId="14" xfId="0" applyNumberFormat="1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vertical="top" wrapText="1"/>
    </xf>
    <xf numFmtId="3" fontId="6" fillId="2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top" wrapText="1"/>
    </xf>
    <xf numFmtId="49" fontId="0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right" vertical="top" wrapText="1"/>
    </xf>
    <xf numFmtId="166" fontId="3" fillId="2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/>
    <xf numFmtId="0" fontId="1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justify" vertical="center" wrapText="1"/>
    </xf>
    <xf numFmtId="0" fontId="0" fillId="2" borderId="0" xfId="0" applyFill="1" applyBorder="1" applyAlignment="1"/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tabSelected="1" workbookViewId="0">
      <pane ySplit="8" topLeftCell="A9" activePane="bottomLeft" state="frozen"/>
      <selection pane="bottomLeft" activeCell="A3" sqref="A3:J3"/>
    </sheetView>
  </sheetViews>
  <sheetFormatPr defaultRowHeight="12.75"/>
  <cols>
    <col min="1" max="1" width="78.1640625" customWidth="1"/>
    <col min="2" max="2" width="5.6640625" customWidth="1"/>
    <col min="3" max="3" width="6.33203125" customWidth="1"/>
    <col min="4" max="4" width="19.1640625" customWidth="1"/>
    <col min="5" max="5" width="20.1640625" customWidth="1"/>
    <col min="6" max="6" width="19.83203125" customWidth="1"/>
    <col min="7" max="7" width="21.1640625" style="17" customWidth="1"/>
    <col min="8" max="8" width="18.33203125" customWidth="1"/>
    <col min="9" max="9" width="16.83203125" customWidth="1"/>
    <col min="10" max="10" width="19.83203125" customWidth="1"/>
  </cols>
  <sheetData>
    <row r="1" spans="1:10" ht="41.25" customHeight="1">
      <c r="A1" t="s">
        <v>0</v>
      </c>
      <c r="B1" s="126"/>
      <c r="C1" s="126"/>
      <c r="D1" s="126"/>
      <c r="E1" s="133" t="s">
        <v>1224</v>
      </c>
      <c r="F1" s="133"/>
      <c r="G1" s="133"/>
      <c r="H1" s="133"/>
      <c r="I1" s="133"/>
      <c r="J1" s="134"/>
    </row>
    <row r="2" spans="1:10" ht="18" customHeight="1">
      <c r="B2" s="14"/>
      <c r="C2" s="14"/>
      <c r="D2" s="14"/>
    </row>
    <row r="3" spans="1:10" ht="21" customHeight="1">
      <c r="A3" s="131" t="s">
        <v>1223</v>
      </c>
      <c r="B3" s="131"/>
      <c r="C3" s="131"/>
      <c r="D3" s="131"/>
      <c r="E3" s="132"/>
      <c r="F3" s="132"/>
      <c r="G3" s="132"/>
      <c r="H3" s="132"/>
      <c r="I3" s="132"/>
      <c r="J3" s="132"/>
    </row>
    <row r="4" spans="1:10" ht="17.25" customHeight="1">
      <c r="A4" s="15"/>
      <c r="B4" s="15"/>
      <c r="C4" s="15"/>
      <c r="D4" s="15"/>
    </row>
    <row r="5" spans="1:10" ht="17.25" customHeight="1">
      <c r="A5" s="15"/>
      <c r="B5" s="15"/>
      <c r="C5" s="15"/>
      <c r="D5" s="15"/>
      <c r="J5" s="19" t="s">
        <v>1167</v>
      </c>
    </row>
    <row r="6" spans="1:10" ht="22.5" customHeight="1">
      <c r="A6" s="139" t="s">
        <v>1</v>
      </c>
      <c r="B6" s="139" t="s">
        <v>2</v>
      </c>
      <c r="C6" s="139" t="s">
        <v>3</v>
      </c>
      <c r="D6" s="127" t="s">
        <v>89</v>
      </c>
      <c r="E6" s="129" t="s">
        <v>1189</v>
      </c>
      <c r="F6" s="129" t="s">
        <v>1190</v>
      </c>
      <c r="G6" s="129" t="s">
        <v>1166</v>
      </c>
      <c r="H6" s="135" t="s">
        <v>1191</v>
      </c>
      <c r="I6" s="137" t="s">
        <v>1192</v>
      </c>
      <c r="J6" s="138"/>
    </row>
    <row r="7" spans="1:10" ht="126" customHeight="1">
      <c r="A7" s="140"/>
      <c r="B7" s="140"/>
      <c r="C7" s="140"/>
      <c r="D7" s="128"/>
      <c r="E7" s="130"/>
      <c r="F7" s="130"/>
      <c r="G7" s="130"/>
      <c r="H7" s="136"/>
      <c r="I7" s="16" t="s">
        <v>90</v>
      </c>
      <c r="J7" s="16" t="s">
        <v>1193</v>
      </c>
    </row>
    <row r="8" spans="1:10" ht="14.45" customHeight="1">
      <c r="A8" s="2" t="s">
        <v>4</v>
      </c>
      <c r="B8" s="2" t="s">
        <v>5</v>
      </c>
      <c r="C8" s="2" t="s">
        <v>6</v>
      </c>
      <c r="D8" s="2" t="s">
        <v>7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12.95" customHeight="1">
      <c r="A9" s="3" t="s">
        <v>8</v>
      </c>
      <c r="B9" s="4" t="s">
        <v>9</v>
      </c>
      <c r="C9" s="4" t="s">
        <v>0</v>
      </c>
      <c r="D9" s="5">
        <v>2606737.6</v>
      </c>
      <c r="E9" s="5">
        <f>E10+E11+E12+E13+E14+E15+E16+E17</f>
        <v>2492197.86472</v>
      </c>
      <c r="F9" s="5">
        <f t="shared" ref="F9:H9" si="0">F10+F11+F12+F13+F14+F15+F16+F17</f>
        <v>1671383.1156400002</v>
      </c>
      <c r="G9" s="5">
        <f t="shared" si="0"/>
        <v>1660225.9895199998</v>
      </c>
      <c r="H9" s="5">
        <f t="shared" si="0"/>
        <v>1519235.65983</v>
      </c>
      <c r="I9" s="5">
        <f>H9/E9*100</f>
        <v>60.959672638219168</v>
      </c>
      <c r="J9" s="5">
        <f>H9/F9*100</f>
        <v>90.89691319804075</v>
      </c>
    </row>
    <row r="10" spans="1:10" ht="28.9" customHeight="1">
      <c r="A10" s="6" t="s">
        <v>10</v>
      </c>
      <c r="B10" s="1" t="s">
        <v>9</v>
      </c>
      <c r="C10" s="1" t="s">
        <v>11</v>
      </c>
      <c r="D10" s="7">
        <v>3182.2</v>
      </c>
      <c r="E10" s="7">
        <v>3182.2</v>
      </c>
      <c r="F10" s="7">
        <v>3182.2</v>
      </c>
      <c r="G10" s="7">
        <v>3182.2</v>
      </c>
      <c r="H10" s="7">
        <v>3168.66102</v>
      </c>
      <c r="I10" s="21">
        <f t="shared" ref="I10:I72" si="1">H10/E10*100</f>
        <v>99.574540255169381</v>
      </c>
      <c r="J10" s="21">
        <f t="shared" ref="J10:J72" si="2">H10/F10*100</f>
        <v>99.574540255169381</v>
      </c>
    </row>
    <row r="11" spans="1:10" ht="43.35" customHeight="1">
      <c r="A11" s="6" t="s">
        <v>12</v>
      </c>
      <c r="B11" s="1" t="s">
        <v>9</v>
      </c>
      <c r="C11" s="1" t="s">
        <v>13</v>
      </c>
      <c r="D11" s="7">
        <v>201463</v>
      </c>
      <c r="E11" s="7">
        <v>205392.41146999999</v>
      </c>
      <c r="F11" s="7">
        <v>139809.08747</v>
      </c>
      <c r="G11" s="7">
        <v>139511.86947000001</v>
      </c>
      <c r="H11" s="7">
        <v>130059.2784</v>
      </c>
      <c r="I11" s="21">
        <f t="shared" si="1"/>
        <v>63.322338673158185</v>
      </c>
      <c r="J11" s="21">
        <f t="shared" si="2"/>
        <v>93.026340957920851</v>
      </c>
    </row>
    <row r="12" spans="1:10" ht="43.35" customHeight="1">
      <c r="A12" s="6" t="s">
        <v>14</v>
      </c>
      <c r="B12" s="1" t="s">
        <v>9</v>
      </c>
      <c r="C12" s="1" t="s">
        <v>15</v>
      </c>
      <c r="D12" s="7">
        <v>268410.09999999998</v>
      </c>
      <c r="E12" s="7">
        <v>270109.09999999998</v>
      </c>
      <c r="F12" s="7">
        <v>198999.95344000001</v>
      </c>
      <c r="G12" s="7">
        <v>198503.95344000001</v>
      </c>
      <c r="H12" s="7">
        <v>191581.49040000001</v>
      </c>
      <c r="I12" s="21">
        <f t="shared" si="1"/>
        <v>70.927447612834968</v>
      </c>
      <c r="J12" s="21">
        <f t="shared" si="2"/>
        <v>96.272128253418558</v>
      </c>
    </row>
    <row r="13" spans="1:10" ht="12.75" customHeight="1">
      <c r="A13" s="25" t="s">
        <v>16</v>
      </c>
      <c r="B13" s="1" t="s">
        <v>9</v>
      </c>
      <c r="C13" s="1" t="s">
        <v>17</v>
      </c>
      <c r="D13" s="7">
        <v>285572.7</v>
      </c>
      <c r="E13" s="7">
        <v>285653.40000000002</v>
      </c>
      <c r="F13" s="7">
        <v>208448.7</v>
      </c>
      <c r="G13" s="7">
        <v>208448.7</v>
      </c>
      <c r="H13" s="7">
        <v>205649.32599000001</v>
      </c>
      <c r="I13" s="21">
        <f t="shared" si="1"/>
        <v>71.992605720779096</v>
      </c>
      <c r="J13" s="21">
        <f t="shared" si="2"/>
        <v>98.657044150431261</v>
      </c>
    </row>
    <row r="14" spans="1:10" ht="28.9" customHeight="1">
      <c r="A14" s="6" t="s">
        <v>18</v>
      </c>
      <c r="B14" s="1" t="s">
        <v>9</v>
      </c>
      <c r="C14" s="1" t="s">
        <v>19</v>
      </c>
      <c r="D14" s="7">
        <v>140277.6</v>
      </c>
      <c r="E14" s="7">
        <v>140277.6</v>
      </c>
      <c r="F14" s="7">
        <v>105922.4</v>
      </c>
      <c r="G14" s="7">
        <v>104852.7</v>
      </c>
      <c r="H14" s="7">
        <v>94170.078580000001</v>
      </c>
      <c r="I14" s="21">
        <f t="shared" si="1"/>
        <v>67.131230203539261</v>
      </c>
      <c r="J14" s="21">
        <f t="shared" si="2"/>
        <v>88.90478178364539</v>
      </c>
    </row>
    <row r="15" spans="1:10" ht="12.75" customHeight="1">
      <c r="A15" s="6" t="s">
        <v>20</v>
      </c>
      <c r="B15" s="1" t="s">
        <v>9</v>
      </c>
      <c r="C15" s="1" t="s">
        <v>21</v>
      </c>
      <c r="D15" s="7">
        <v>200540.6</v>
      </c>
      <c r="E15" s="7">
        <v>200540.6</v>
      </c>
      <c r="F15" s="7">
        <v>191684.02</v>
      </c>
      <c r="G15" s="7">
        <v>191684.02</v>
      </c>
      <c r="H15" s="7">
        <v>119612.59496</v>
      </c>
      <c r="I15" s="21">
        <f t="shared" si="1"/>
        <v>59.64507683730875</v>
      </c>
      <c r="J15" s="21">
        <f t="shared" si="2"/>
        <v>62.400921558302045</v>
      </c>
    </row>
    <row r="16" spans="1:10" ht="12.75" customHeight="1">
      <c r="A16" s="6" t="s">
        <v>22</v>
      </c>
      <c r="B16" s="1" t="s">
        <v>9</v>
      </c>
      <c r="C16" s="1" t="s">
        <v>23</v>
      </c>
      <c r="D16" s="7">
        <v>214234</v>
      </c>
      <c r="E16" s="7">
        <v>59253.540139999997</v>
      </c>
      <c r="F16" s="7">
        <v>0</v>
      </c>
      <c r="G16" s="7">
        <v>0</v>
      </c>
      <c r="H16" s="7">
        <v>0</v>
      </c>
      <c r="I16" s="21">
        <f t="shared" si="1"/>
        <v>0</v>
      </c>
      <c r="J16" s="21">
        <v>0</v>
      </c>
    </row>
    <row r="17" spans="1:10" ht="12.75" customHeight="1">
      <c r="A17" s="6" t="s">
        <v>24</v>
      </c>
      <c r="B17" s="1" t="s">
        <v>9</v>
      </c>
      <c r="C17" s="1" t="s">
        <v>25</v>
      </c>
      <c r="D17" s="7">
        <v>1293057.3999999999</v>
      </c>
      <c r="E17" s="7">
        <v>1327789.0131099999</v>
      </c>
      <c r="F17" s="7">
        <v>823336.75473000004</v>
      </c>
      <c r="G17" s="7">
        <v>814042.54660999996</v>
      </c>
      <c r="H17" s="7">
        <v>774994.23048000003</v>
      </c>
      <c r="I17" s="21">
        <f t="shared" si="1"/>
        <v>58.367272422655304</v>
      </c>
      <c r="J17" s="21">
        <f t="shared" si="2"/>
        <v>94.128462749625072</v>
      </c>
    </row>
    <row r="18" spans="1:10" ht="17.100000000000001" customHeight="1">
      <c r="A18" s="8" t="s">
        <v>0</v>
      </c>
      <c r="B18" s="9" t="s">
        <v>0</v>
      </c>
      <c r="C18" s="9" t="s">
        <v>0</v>
      </c>
      <c r="D18" s="10" t="s">
        <v>0</v>
      </c>
      <c r="E18" s="10"/>
      <c r="F18" s="10"/>
      <c r="G18" s="10"/>
      <c r="H18" s="10"/>
      <c r="I18" s="21"/>
      <c r="J18" s="21"/>
    </row>
    <row r="19" spans="1:10" ht="12.95" customHeight="1">
      <c r="A19" s="3" t="s">
        <v>26</v>
      </c>
      <c r="B19" s="4" t="s">
        <v>11</v>
      </c>
      <c r="C19" s="4" t="s">
        <v>0</v>
      </c>
      <c r="D19" s="5">
        <v>28074.400000000001</v>
      </c>
      <c r="E19" s="5">
        <f>E20</f>
        <v>28074.400000000001</v>
      </c>
      <c r="F19" s="5">
        <f t="shared" ref="F19:H19" si="3">F20</f>
        <v>28074.400000000001</v>
      </c>
      <c r="G19" s="5">
        <f t="shared" si="3"/>
        <v>28074.400000000001</v>
      </c>
      <c r="H19" s="5">
        <f t="shared" si="3"/>
        <v>24008.534250000001</v>
      </c>
      <c r="I19" s="5">
        <f t="shared" si="1"/>
        <v>85.517532876927021</v>
      </c>
      <c r="J19" s="5">
        <f t="shared" si="2"/>
        <v>85.517532876927021</v>
      </c>
    </row>
    <row r="20" spans="1:10" ht="12.75" customHeight="1">
      <c r="A20" s="6" t="s">
        <v>27</v>
      </c>
      <c r="B20" s="1" t="s">
        <v>11</v>
      </c>
      <c r="C20" s="1" t="s">
        <v>13</v>
      </c>
      <c r="D20" s="7">
        <v>28074.400000000001</v>
      </c>
      <c r="E20" s="7">
        <v>28074.400000000001</v>
      </c>
      <c r="F20" s="7">
        <v>28074.400000000001</v>
      </c>
      <c r="G20" s="7">
        <v>28074.400000000001</v>
      </c>
      <c r="H20" s="7">
        <v>24008.534250000001</v>
      </c>
      <c r="I20" s="21">
        <f t="shared" si="1"/>
        <v>85.517532876927021</v>
      </c>
      <c r="J20" s="21">
        <f t="shared" si="2"/>
        <v>85.517532876927021</v>
      </c>
    </row>
    <row r="21" spans="1:10" ht="17.100000000000001" customHeight="1">
      <c r="A21" s="8" t="s">
        <v>0</v>
      </c>
      <c r="B21" s="9" t="s">
        <v>0</v>
      </c>
      <c r="C21" s="9" t="s">
        <v>0</v>
      </c>
      <c r="D21" s="10" t="s">
        <v>0</v>
      </c>
      <c r="E21" s="10"/>
      <c r="F21" s="10"/>
      <c r="G21" s="10"/>
      <c r="H21" s="10"/>
      <c r="I21" s="21"/>
      <c r="J21" s="21"/>
    </row>
    <row r="22" spans="1:10" ht="12.95" customHeight="1">
      <c r="A22" s="3" t="s">
        <v>28</v>
      </c>
      <c r="B22" s="4" t="s">
        <v>13</v>
      </c>
      <c r="C22" s="4" t="s">
        <v>0</v>
      </c>
      <c r="D22" s="5">
        <v>1068642.2</v>
      </c>
      <c r="E22" s="5">
        <f>E23+E24</f>
        <v>1068872.1508599999</v>
      </c>
      <c r="F22" s="5">
        <f t="shared" ref="F22:H22" si="4">F23+F24</f>
        <v>809824.22117999999</v>
      </c>
      <c r="G22" s="5">
        <f t="shared" si="4"/>
        <v>809603.33082999999</v>
      </c>
      <c r="H22" s="5">
        <f t="shared" si="4"/>
        <v>780444.1385900001</v>
      </c>
      <c r="I22" s="5">
        <f t="shared" si="1"/>
        <v>73.015667772994689</v>
      </c>
      <c r="J22" s="5">
        <f t="shared" si="2"/>
        <v>96.372042003486882</v>
      </c>
    </row>
    <row r="23" spans="1:10" ht="28.9" customHeight="1">
      <c r="A23" s="6" t="s">
        <v>29</v>
      </c>
      <c r="B23" s="1" t="s">
        <v>13</v>
      </c>
      <c r="C23" s="1" t="s">
        <v>30</v>
      </c>
      <c r="D23" s="7">
        <v>208419.3</v>
      </c>
      <c r="E23" s="23">
        <v>208419.3</v>
      </c>
      <c r="F23" s="7">
        <v>167310.81224999999</v>
      </c>
      <c r="G23" s="7">
        <v>167089.92189999999</v>
      </c>
      <c r="H23" s="7">
        <v>159426.19141999999</v>
      </c>
      <c r="I23" s="21">
        <f t="shared" si="1"/>
        <v>76.493007806858586</v>
      </c>
      <c r="J23" s="21">
        <f t="shared" si="2"/>
        <v>95.287440946602658</v>
      </c>
    </row>
    <row r="24" spans="1:10" ht="12.75" customHeight="1">
      <c r="A24" s="6" t="s">
        <v>31</v>
      </c>
      <c r="B24" s="1" t="s">
        <v>13</v>
      </c>
      <c r="C24" s="1" t="s">
        <v>32</v>
      </c>
      <c r="D24" s="7">
        <v>860222.9</v>
      </c>
      <c r="E24" s="7">
        <v>860452.85086000001</v>
      </c>
      <c r="F24" s="7">
        <v>642513.40893000003</v>
      </c>
      <c r="G24" s="7">
        <v>642513.40893000003</v>
      </c>
      <c r="H24" s="7">
        <v>621017.94717000006</v>
      </c>
      <c r="I24" s="21">
        <f t="shared" si="1"/>
        <v>72.173384811185059</v>
      </c>
      <c r="J24" s="21">
        <f t="shared" si="2"/>
        <v>96.654472659831782</v>
      </c>
    </row>
    <row r="25" spans="1:10" ht="17.100000000000001" customHeight="1">
      <c r="A25" s="8" t="s">
        <v>0</v>
      </c>
      <c r="B25" s="9" t="s">
        <v>0</v>
      </c>
      <c r="C25" s="9" t="s">
        <v>0</v>
      </c>
      <c r="D25" s="10" t="s">
        <v>0</v>
      </c>
      <c r="E25" s="10"/>
      <c r="F25" s="10"/>
      <c r="G25" s="10"/>
      <c r="H25" s="10"/>
      <c r="I25" s="21"/>
      <c r="J25" s="21"/>
    </row>
    <row r="26" spans="1:10" ht="12.95" customHeight="1">
      <c r="A26" s="3" t="s">
        <v>33</v>
      </c>
      <c r="B26" s="4" t="s">
        <v>15</v>
      </c>
      <c r="C26" s="4" t="s">
        <v>0</v>
      </c>
      <c r="D26" s="5">
        <v>7948978.7000000002</v>
      </c>
      <c r="E26" s="5">
        <f>SUM(E27:E35)</f>
        <v>8140700.2784200003</v>
      </c>
      <c r="F26" s="5">
        <f t="shared" ref="F26:H26" si="5">SUM(F27:F35)</f>
        <v>5623501.0213399995</v>
      </c>
      <c r="G26" s="5">
        <f t="shared" si="5"/>
        <v>5614406.6844999995</v>
      </c>
      <c r="H26" s="5">
        <f t="shared" si="5"/>
        <v>5507465.2965700002</v>
      </c>
      <c r="I26" s="5">
        <f t="shared" si="1"/>
        <v>67.653458648632679</v>
      </c>
      <c r="J26" s="5">
        <f t="shared" si="2"/>
        <v>97.936592803492545</v>
      </c>
    </row>
    <row r="27" spans="1:10" ht="12.75" customHeight="1">
      <c r="A27" s="6" t="s">
        <v>34</v>
      </c>
      <c r="B27" s="1" t="s">
        <v>15</v>
      </c>
      <c r="C27" s="1" t="s">
        <v>9</v>
      </c>
      <c r="D27" s="7">
        <v>587911.80000000005</v>
      </c>
      <c r="E27" s="21">
        <v>587911.80000000005</v>
      </c>
      <c r="F27" s="7">
        <v>436951.62624000001</v>
      </c>
      <c r="G27" s="7">
        <v>436149.02623999998</v>
      </c>
      <c r="H27" s="7">
        <v>396458.64072999998</v>
      </c>
      <c r="I27" s="21">
        <f t="shared" si="1"/>
        <v>67.435054157783526</v>
      </c>
      <c r="J27" s="21">
        <f t="shared" si="2"/>
        <v>90.732844763974214</v>
      </c>
    </row>
    <row r="28" spans="1:10" ht="12.75" customHeight="1">
      <c r="A28" s="6" t="s">
        <v>35</v>
      </c>
      <c r="B28" s="1" t="s">
        <v>15</v>
      </c>
      <c r="C28" s="1" t="s">
        <v>11</v>
      </c>
      <c r="D28" s="7">
        <v>57595.9</v>
      </c>
      <c r="E28" s="7">
        <v>62249.622000000003</v>
      </c>
      <c r="F28" s="7">
        <v>50460.058669999999</v>
      </c>
      <c r="G28" s="7">
        <v>50405.061309999997</v>
      </c>
      <c r="H28" s="7">
        <v>45418.94457</v>
      </c>
      <c r="I28" s="21">
        <f t="shared" si="1"/>
        <v>72.962603001830274</v>
      </c>
      <c r="J28" s="21">
        <f t="shared" si="2"/>
        <v>90.009694334745021</v>
      </c>
    </row>
    <row r="29" spans="1:10" ht="12.75" customHeight="1">
      <c r="A29" s="6" t="s">
        <v>36</v>
      </c>
      <c r="B29" s="1" t="s">
        <v>15</v>
      </c>
      <c r="C29" s="1" t="s">
        <v>17</v>
      </c>
      <c r="D29" s="7">
        <v>1278582</v>
      </c>
      <c r="E29" s="7">
        <v>1298945.44689</v>
      </c>
      <c r="F29" s="7">
        <v>881676.53587999998</v>
      </c>
      <c r="G29" s="7">
        <v>880235.84128000005</v>
      </c>
      <c r="H29" s="7">
        <v>879713.53497000004</v>
      </c>
      <c r="I29" s="21">
        <f t="shared" si="1"/>
        <v>67.725210252382354</v>
      </c>
      <c r="J29" s="21">
        <f t="shared" si="2"/>
        <v>99.77735588618782</v>
      </c>
    </row>
    <row r="30" spans="1:10" ht="12.75" customHeight="1">
      <c r="A30" s="6" t="s">
        <v>37</v>
      </c>
      <c r="B30" s="1" t="s">
        <v>15</v>
      </c>
      <c r="C30" s="1" t="s">
        <v>19</v>
      </c>
      <c r="D30" s="7">
        <v>39809.199999999997</v>
      </c>
      <c r="E30" s="7">
        <v>68279.405450000006</v>
      </c>
      <c r="F30" s="7">
        <v>33865.525849999998</v>
      </c>
      <c r="G30" s="7">
        <v>27308.126130000001</v>
      </c>
      <c r="H30" s="7">
        <v>22178.126130000001</v>
      </c>
      <c r="I30" s="21">
        <f t="shared" si="1"/>
        <v>32.481428307457527</v>
      </c>
      <c r="J30" s="21">
        <f t="shared" si="2"/>
        <v>65.488798928542252</v>
      </c>
    </row>
    <row r="31" spans="1:10" ht="12.75" customHeight="1">
      <c r="A31" s="6" t="s">
        <v>38</v>
      </c>
      <c r="B31" s="1" t="s">
        <v>15</v>
      </c>
      <c r="C31" s="1" t="s">
        <v>21</v>
      </c>
      <c r="D31" s="7">
        <v>827028.9</v>
      </c>
      <c r="E31" s="7">
        <v>827028.89099999995</v>
      </c>
      <c r="F31" s="7">
        <v>612837.03379999998</v>
      </c>
      <c r="G31" s="7">
        <v>612757.27864000003</v>
      </c>
      <c r="H31" s="7">
        <v>574736.24785000004</v>
      </c>
      <c r="I31" s="21">
        <f t="shared" si="1"/>
        <v>69.494095563585347</v>
      </c>
      <c r="J31" s="21">
        <f t="shared" si="2"/>
        <v>93.78288454375064</v>
      </c>
    </row>
    <row r="32" spans="1:10" ht="12.75" customHeight="1">
      <c r="A32" s="6" t="s">
        <v>39</v>
      </c>
      <c r="B32" s="1" t="s">
        <v>15</v>
      </c>
      <c r="C32" s="1" t="s">
        <v>40</v>
      </c>
      <c r="D32" s="7">
        <v>413613.3</v>
      </c>
      <c r="E32" s="7">
        <v>416943.66107999999</v>
      </c>
      <c r="F32" s="7">
        <v>249329.41138000001</v>
      </c>
      <c r="G32" s="7">
        <v>249329.41138000001</v>
      </c>
      <c r="H32" s="7">
        <v>248823.09766999999</v>
      </c>
      <c r="I32" s="21">
        <f t="shared" si="1"/>
        <v>59.677870392723797</v>
      </c>
      <c r="J32" s="21">
        <f t="shared" si="2"/>
        <v>99.796929809765473</v>
      </c>
    </row>
    <row r="33" spans="1:10" ht="12.75" customHeight="1">
      <c r="A33" s="6" t="s">
        <v>41</v>
      </c>
      <c r="B33" s="1" t="s">
        <v>15</v>
      </c>
      <c r="C33" s="1" t="s">
        <v>30</v>
      </c>
      <c r="D33" s="7">
        <v>4475327.9000000004</v>
      </c>
      <c r="E33" s="7">
        <v>4478229.4440000001</v>
      </c>
      <c r="F33" s="7">
        <v>3170454.9180100001</v>
      </c>
      <c r="G33" s="7">
        <v>3170454.9180100001</v>
      </c>
      <c r="H33" s="7">
        <v>3159887.5167899998</v>
      </c>
      <c r="I33" s="21">
        <f t="shared" si="1"/>
        <v>70.561090187633539</v>
      </c>
      <c r="J33" s="21">
        <f t="shared" si="2"/>
        <v>99.666691326851193</v>
      </c>
    </row>
    <row r="34" spans="1:10" ht="12.75" customHeight="1">
      <c r="A34" s="25" t="s">
        <v>42</v>
      </c>
      <c r="B34" s="1" t="s">
        <v>15</v>
      </c>
      <c r="C34" s="1" t="s">
        <v>32</v>
      </c>
      <c r="D34" s="7">
        <v>8442.1</v>
      </c>
      <c r="E34" s="23">
        <v>8459.1959999999999</v>
      </c>
      <c r="F34" s="7">
        <v>6303.3959999999997</v>
      </c>
      <c r="G34" s="7">
        <v>6303.3959999999997</v>
      </c>
      <c r="H34" s="7">
        <v>6303.3959999999997</v>
      </c>
      <c r="I34" s="21">
        <f t="shared" si="1"/>
        <v>74.515308547053408</v>
      </c>
      <c r="J34" s="21">
        <f t="shared" si="2"/>
        <v>100</v>
      </c>
    </row>
    <row r="35" spans="1:10" ht="12.75" customHeight="1">
      <c r="A35" s="6" t="s">
        <v>43</v>
      </c>
      <c r="B35" s="1" t="s">
        <v>15</v>
      </c>
      <c r="C35" s="1" t="s">
        <v>44</v>
      </c>
      <c r="D35" s="7">
        <v>260667.6</v>
      </c>
      <c r="E35" s="7">
        <v>392652.81199999998</v>
      </c>
      <c r="F35" s="7">
        <v>181622.51551</v>
      </c>
      <c r="G35" s="7">
        <v>181463.62551000001</v>
      </c>
      <c r="H35" s="7">
        <v>173945.79186</v>
      </c>
      <c r="I35" s="21">
        <f t="shared" si="1"/>
        <v>44.300151824711755</v>
      </c>
      <c r="J35" s="21">
        <f t="shared" si="2"/>
        <v>95.773253316944988</v>
      </c>
    </row>
    <row r="36" spans="1:10" ht="17.100000000000001" customHeight="1">
      <c r="A36" s="8" t="s">
        <v>0</v>
      </c>
      <c r="B36" s="9" t="s">
        <v>0</v>
      </c>
      <c r="C36" s="9" t="s">
        <v>0</v>
      </c>
      <c r="D36" s="10" t="s">
        <v>0</v>
      </c>
      <c r="E36" s="10"/>
      <c r="F36" s="10"/>
      <c r="G36" s="10"/>
      <c r="H36" s="10"/>
      <c r="I36" s="21"/>
      <c r="J36" s="21"/>
    </row>
    <row r="37" spans="1:10" ht="12.95" customHeight="1">
      <c r="A37" s="3" t="s">
        <v>45</v>
      </c>
      <c r="B37" s="4" t="s">
        <v>17</v>
      </c>
      <c r="C37" s="4" t="s">
        <v>0</v>
      </c>
      <c r="D37" s="5">
        <v>6107578.2000000002</v>
      </c>
      <c r="E37" s="5">
        <f>E38+E39+E40+E41</f>
        <v>6170731.4733599992</v>
      </c>
      <c r="F37" s="5">
        <f>F38+F39+F40+F41</f>
        <v>3654342.4084200002</v>
      </c>
      <c r="G37" s="5">
        <f t="shared" ref="G37:H37" si="6">G38+G39+G40+G41</f>
        <v>3631533.4084200002</v>
      </c>
      <c r="H37" s="5">
        <f t="shared" si="6"/>
        <v>3585316.2831200003</v>
      </c>
      <c r="I37" s="5">
        <f t="shared" si="1"/>
        <v>58.101965684268784</v>
      </c>
      <c r="J37" s="5">
        <f t="shared" si="2"/>
        <v>98.111120481185438</v>
      </c>
    </row>
    <row r="38" spans="1:10" ht="12.75" customHeight="1">
      <c r="A38" s="6" t="s">
        <v>46</v>
      </c>
      <c r="B38" s="1" t="s">
        <v>17</v>
      </c>
      <c r="C38" s="1" t="s">
        <v>9</v>
      </c>
      <c r="D38" s="7">
        <v>3261674</v>
      </c>
      <c r="E38" s="7">
        <v>3265835.6186500001</v>
      </c>
      <c r="F38" s="7">
        <v>1413600.4563500001</v>
      </c>
      <c r="G38" s="7">
        <v>1413600.4563500001</v>
      </c>
      <c r="H38" s="7">
        <v>1412583.8113500001</v>
      </c>
      <c r="I38" s="21">
        <f t="shared" si="1"/>
        <v>43.253365334227098</v>
      </c>
      <c r="J38" s="21">
        <f t="shared" si="2"/>
        <v>99.928081163568308</v>
      </c>
    </row>
    <row r="39" spans="1:10" ht="12.75" customHeight="1">
      <c r="A39" s="6" t="s">
        <v>47</v>
      </c>
      <c r="B39" s="1" t="s">
        <v>17</v>
      </c>
      <c r="C39" s="1" t="s">
        <v>11</v>
      </c>
      <c r="D39" s="7">
        <v>2798117.9</v>
      </c>
      <c r="E39" s="7">
        <v>2853310.41713</v>
      </c>
      <c r="F39" s="7">
        <v>2200351.8144899998</v>
      </c>
      <c r="G39" s="7">
        <v>2180351.8144899998</v>
      </c>
      <c r="H39" s="7">
        <v>2137342.4592800001</v>
      </c>
      <c r="I39" s="21">
        <f t="shared" si="1"/>
        <v>74.907463500933929</v>
      </c>
      <c r="J39" s="21">
        <f t="shared" si="2"/>
        <v>97.136396334665051</v>
      </c>
    </row>
    <row r="40" spans="1:10" ht="12.75" customHeight="1">
      <c r="A40" s="25" t="s">
        <v>1174</v>
      </c>
      <c r="B40" s="1" t="s">
        <v>17</v>
      </c>
      <c r="C40" s="24" t="s">
        <v>13</v>
      </c>
      <c r="D40" s="7"/>
      <c r="E40" s="7">
        <v>3767.3975799999998</v>
      </c>
      <c r="F40" s="7">
        <v>3767.3975799999998</v>
      </c>
      <c r="G40" s="7">
        <v>3767.3975799999998</v>
      </c>
      <c r="H40" s="7">
        <v>3767.3975799999998</v>
      </c>
      <c r="I40" s="21">
        <f t="shared" si="1"/>
        <v>100</v>
      </c>
      <c r="J40" s="21">
        <f t="shared" si="2"/>
        <v>100</v>
      </c>
    </row>
    <row r="41" spans="1:10" s="32" customFormat="1" ht="12.75" customHeight="1">
      <c r="A41" s="6" t="s">
        <v>48</v>
      </c>
      <c r="B41" s="1" t="s">
        <v>17</v>
      </c>
      <c r="C41" s="1" t="s">
        <v>17</v>
      </c>
      <c r="D41" s="7">
        <v>47786.3</v>
      </c>
      <c r="E41" s="7">
        <v>47818.04</v>
      </c>
      <c r="F41" s="7">
        <v>36622.74</v>
      </c>
      <c r="G41" s="7">
        <v>33813.74</v>
      </c>
      <c r="H41" s="7">
        <v>31622.61491</v>
      </c>
      <c r="I41" s="21">
        <f t="shared" si="1"/>
        <v>66.131139858513649</v>
      </c>
      <c r="J41" s="21">
        <f t="shared" si="2"/>
        <v>86.346938841823416</v>
      </c>
    </row>
    <row r="42" spans="1:10" ht="17.100000000000001" customHeight="1">
      <c r="A42" s="8" t="s">
        <v>0</v>
      </c>
      <c r="B42" s="9" t="s">
        <v>0</v>
      </c>
      <c r="C42" s="9" t="s">
        <v>0</v>
      </c>
      <c r="D42" s="10" t="s">
        <v>0</v>
      </c>
      <c r="E42" s="10"/>
      <c r="F42" s="10"/>
      <c r="G42" s="10"/>
      <c r="H42" s="10"/>
      <c r="I42" s="21"/>
      <c r="J42" s="21"/>
    </row>
    <row r="43" spans="1:10" ht="12.95" customHeight="1">
      <c r="A43" s="3" t="s">
        <v>49</v>
      </c>
      <c r="B43" s="4" t="s">
        <v>19</v>
      </c>
      <c r="C43" s="4" t="s">
        <v>0</v>
      </c>
      <c r="D43" s="5">
        <v>55948</v>
      </c>
      <c r="E43" s="5">
        <f>E44+E45</f>
        <v>57948</v>
      </c>
      <c r="F43" s="5">
        <f t="shared" ref="F43:H43" si="7">F44+F45</f>
        <v>40447.933669999999</v>
      </c>
      <c r="G43" s="5">
        <f t="shared" si="7"/>
        <v>40088.83367</v>
      </c>
      <c r="H43" s="5">
        <f t="shared" si="7"/>
        <v>37545.327129999998</v>
      </c>
      <c r="I43" s="5">
        <f t="shared" si="1"/>
        <v>64.791411489611377</v>
      </c>
      <c r="J43" s="5">
        <f t="shared" si="2"/>
        <v>92.823844689616749</v>
      </c>
    </row>
    <row r="44" spans="1:10" ht="12.75" customHeight="1">
      <c r="A44" s="6" t="s">
        <v>50</v>
      </c>
      <c r="B44" s="1" t="s">
        <v>19</v>
      </c>
      <c r="C44" s="1" t="s">
        <v>13</v>
      </c>
      <c r="D44" s="7">
        <v>55648</v>
      </c>
      <c r="E44" s="7">
        <v>57648</v>
      </c>
      <c r="F44" s="7">
        <v>40447.933669999999</v>
      </c>
      <c r="G44" s="7">
        <v>40088.83367</v>
      </c>
      <c r="H44" s="7">
        <v>37545.327129999998</v>
      </c>
      <c r="I44" s="21">
        <f t="shared" si="1"/>
        <v>65.128585779211761</v>
      </c>
      <c r="J44" s="21">
        <f t="shared" si="2"/>
        <v>92.823844689616749</v>
      </c>
    </row>
    <row r="45" spans="1:10" ht="12.75" customHeight="1">
      <c r="A45" s="6" t="s">
        <v>51</v>
      </c>
      <c r="B45" s="1" t="s">
        <v>19</v>
      </c>
      <c r="C45" s="1" t="s">
        <v>17</v>
      </c>
      <c r="D45" s="7">
        <v>300</v>
      </c>
      <c r="E45" s="7">
        <v>300</v>
      </c>
      <c r="F45" s="7">
        <v>0</v>
      </c>
      <c r="G45" s="7">
        <v>0</v>
      </c>
      <c r="H45" s="7">
        <v>0</v>
      </c>
      <c r="I45" s="21">
        <f t="shared" si="1"/>
        <v>0</v>
      </c>
      <c r="J45" s="21">
        <v>0</v>
      </c>
    </row>
    <row r="46" spans="1:10" ht="17.100000000000001" customHeight="1">
      <c r="A46" s="8" t="s">
        <v>0</v>
      </c>
      <c r="B46" s="9" t="s">
        <v>0</v>
      </c>
      <c r="C46" s="9" t="s">
        <v>0</v>
      </c>
      <c r="D46" s="10" t="s">
        <v>0</v>
      </c>
      <c r="E46" s="10"/>
      <c r="F46" s="10"/>
      <c r="G46" s="10"/>
      <c r="H46" s="10"/>
      <c r="I46" s="21"/>
      <c r="J46" s="21"/>
    </row>
    <row r="47" spans="1:10" ht="12.95" customHeight="1">
      <c r="A47" s="3" t="s">
        <v>52</v>
      </c>
      <c r="B47" s="4" t="s">
        <v>21</v>
      </c>
      <c r="C47" s="4" t="s">
        <v>0</v>
      </c>
      <c r="D47" s="5">
        <v>17465634</v>
      </c>
      <c r="E47" s="5">
        <f>SUM(E48:E54)</f>
        <v>17613179.447310001</v>
      </c>
      <c r="F47" s="5">
        <f t="shared" ref="F47:H47" si="8">SUM(F48:F54)</f>
        <v>13678827.972710002</v>
      </c>
      <c r="G47" s="5">
        <f t="shared" si="8"/>
        <v>13678827.972710002</v>
      </c>
      <c r="H47" s="5">
        <f t="shared" si="8"/>
        <v>13334972.13586</v>
      </c>
      <c r="I47" s="5">
        <f t="shared" si="1"/>
        <v>75.7101929027164</v>
      </c>
      <c r="J47" s="5">
        <f t="shared" si="2"/>
        <v>97.486218574164297</v>
      </c>
    </row>
    <row r="48" spans="1:10" ht="12.75" customHeight="1">
      <c r="A48" s="6" t="s">
        <v>53</v>
      </c>
      <c r="B48" s="1" t="s">
        <v>21</v>
      </c>
      <c r="C48" s="1" t="s">
        <v>9</v>
      </c>
      <c r="D48" s="7">
        <v>615698.9</v>
      </c>
      <c r="E48" s="7">
        <v>621603.53200999997</v>
      </c>
      <c r="F48" s="7">
        <v>552563.68568999995</v>
      </c>
      <c r="G48" s="7">
        <v>552563.68568999995</v>
      </c>
      <c r="H48" s="7">
        <v>526563.68568999995</v>
      </c>
      <c r="I48" s="21">
        <f t="shared" si="1"/>
        <v>84.710536310390353</v>
      </c>
      <c r="J48" s="21">
        <f t="shared" si="2"/>
        <v>95.294660023209246</v>
      </c>
    </row>
    <row r="49" spans="1:10" ht="12.75" customHeight="1">
      <c r="A49" s="6" t="s">
        <v>54</v>
      </c>
      <c r="B49" s="1" t="s">
        <v>21</v>
      </c>
      <c r="C49" s="1" t="s">
        <v>11</v>
      </c>
      <c r="D49" s="7">
        <v>13431224.6</v>
      </c>
      <c r="E49" s="7">
        <v>13484159.79905</v>
      </c>
      <c r="F49" s="7">
        <v>10443803.92331</v>
      </c>
      <c r="G49" s="7">
        <v>10443803.92331</v>
      </c>
      <c r="H49" s="7">
        <v>10151835.065989999</v>
      </c>
      <c r="I49" s="21">
        <f t="shared" si="1"/>
        <v>75.287116270345805</v>
      </c>
      <c r="J49" s="21">
        <f t="shared" si="2"/>
        <v>97.204382048303856</v>
      </c>
    </row>
    <row r="50" spans="1:10" ht="12.75" customHeight="1">
      <c r="A50" s="6" t="s">
        <v>55</v>
      </c>
      <c r="B50" s="1" t="s">
        <v>21</v>
      </c>
      <c r="C50" s="1" t="s">
        <v>15</v>
      </c>
      <c r="D50" s="7">
        <v>2190311.4</v>
      </c>
      <c r="E50" s="7">
        <v>2190609.01064</v>
      </c>
      <c r="F50" s="7">
        <v>1609465.1181000001</v>
      </c>
      <c r="G50" s="7">
        <v>1609465.1181000001</v>
      </c>
      <c r="H50" s="7">
        <v>1608818.7180999999</v>
      </c>
      <c r="I50" s="21">
        <f t="shared" si="1"/>
        <v>73.441618759249678</v>
      </c>
      <c r="J50" s="21">
        <f t="shared" si="2"/>
        <v>99.959837588728661</v>
      </c>
    </row>
    <row r="51" spans="1:10" ht="28.9" customHeight="1">
      <c r="A51" s="6" t="s">
        <v>56</v>
      </c>
      <c r="B51" s="1" t="s">
        <v>21</v>
      </c>
      <c r="C51" s="1" t="s">
        <v>17</v>
      </c>
      <c r="D51" s="7">
        <v>110162.9</v>
      </c>
      <c r="E51" s="7">
        <v>110162.9</v>
      </c>
      <c r="F51" s="7">
        <v>84911.528999999995</v>
      </c>
      <c r="G51" s="7">
        <v>84911.528999999995</v>
      </c>
      <c r="H51" s="7">
        <v>84911.528999999995</v>
      </c>
      <c r="I51" s="21">
        <f t="shared" si="1"/>
        <v>77.078153352898298</v>
      </c>
      <c r="J51" s="21">
        <f t="shared" si="2"/>
        <v>100</v>
      </c>
    </row>
    <row r="52" spans="1:10" ht="12.75" customHeight="1">
      <c r="A52" s="6" t="s">
        <v>57</v>
      </c>
      <c r="B52" s="1" t="s">
        <v>21</v>
      </c>
      <c r="C52" s="1" t="s">
        <v>21</v>
      </c>
      <c r="D52" s="7">
        <v>458304.8</v>
      </c>
      <c r="E52" s="7">
        <v>483933.25634999998</v>
      </c>
      <c r="F52" s="7">
        <v>471318.93435</v>
      </c>
      <c r="G52" s="7">
        <v>471318.93435</v>
      </c>
      <c r="H52" s="7">
        <v>451574.37377000001</v>
      </c>
      <c r="I52" s="21">
        <f t="shared" si="1"/>
        <v>93.313358370106158</v>
      </c>
      <c r="J52" s="21">
        <f t="shared" si="2"/>
        <v>95.810785618610922</v>
      </c>
    </row>
    <row r="53" spans="1:10" ht="12.75" customHeight="1">
      <c r="A53" s="6" t="s">
        <v>58</v>
      </c>
      <c r="B53" s="1" t="s">
        <v>21</v>
      </c>
      <c r="C53" s="1" t="s">
        <v>40</v>
      </c>
      <c r="D53" s="7">
        <v>4665.7</v>
      </c>
      <c r="E53" s="7">
        <v>5159.3152600000003</v>
      </c>
      <c r="F53" s="7">
        <v>4190.1192600000004</v>
      </c>
      <c r="G53" s="7">
        <v>4190.1192600000004</v>
      </c>
      <c r="H53" s="7">
        <v>4190.1192600000004</v>
      </c>
      <c r="I53" s="21">
        <f t="shared" si="1"/>
        <v>81.214638936408008</v>
      </c>
      <c r="J53" s="21">
        <f t="shared" si="2"/>
        <v>100</v>
      </c>
    </row>
    <row r="54" spans="1:10" ht="12.75" customHeight="1">
      <c r="A54" s="6" t="s">
        <v>59</v>
      </c>
      <c r="B54" s="1" t="s">
        <v>21</v>
      </c>
      <c r="C54" s="1" t="s">
        <v>30</v>
      </c>
      <c r="D54" s="7">
        <v>655265.69999999995</v>
      </c>
      <c r="E54" s="7">
        <v>717551.63399999996</v>
      </c>
      <c r="F54" s="7">
        <v>512574.663</v>
      </c>
      <c r="G54" s="7">
        <v>512574.663</v>
      </c>
      <c r="H54" s="7">
        <v>507078.64405</v>
      </c>
      <c r="I54" s="21">
        <f t="shared" si="1"/>
        <v>70.667896221388858</v>
      </c>
      <c r="J54" s="21">
        <f t="shared" si="2"/>
        <v>98.927762266313962</v>
      </c>
    </row>
    <row r="55" spans="1:10" ht="17.100000000000001" customHeight="1">
      <c r="A55" s="8" t="s">
        <v>0</v>
      </c>
      <c r="B55" s="9" t="s">
        <v>0</v>
      </c>
      <c r="C55" s="9" t="s">
        <v>0</v>
      </c>
      <c r="D55" s="10" t="s">
        <v>0</v>
      </c>
      <c r="E55" s="10"/>
      <c r="F55" s="10"/>
      <c r="G55" s="10"/>
      <c r="H55" s="10"/>
      <c r="I55" s="21"/>
      <c r="J55" s="21"/>
    </row>
    <row r="56" spans="1:10" ht="12.95" customHeight="1">
      <c r="A56" s="3" t="s">
        <v>60</v>
      </c>
      <c r="B56" s="4" t="s">
        <v>40</v>
      </c>
      <c r="C56" s="4" t="s">
        <v>0</v>
      </c>
      <c r="D56" s="5">
        <v>716402</v>
      </c>
      <c r="E56" s="5">
        <f>E57+E58</f>
        <v>758390.02268000005</v>
      </c>
      <c r="F56" s="5">
        <f t="shared" ref="F56:H56" si="9">F57+F58</f>
        <v>523903.37343000004</v>
      </c>
      <c r="G56" s="5">
        <f t="shared" si="9"/>
        <v>523903.37343000004</v>
      </c>
      <c r="H56" s="5">
        <f t="shared" si="9"/>
        <v>521585.06097999995</v>
      </c>
      <c r="I56" s="5">
        <f t="shared" si="1"/>
        <v>68.775306291190603</v>
      </c>
      <c r="J56" s="5">
        <f t="shared" si="2"/>
        <v>99.557492360695804</v>
      </c>
    </row>
    <row r="57" spans="1:10" ht="12.75" customHeight="1">
      <c r="A57" s="6" t="s">
        <v>61</v>
      </c>
      <c r="B57" s="1" t="s">
        <v>40</v>
      </c>
      <c r="C57" s="1" t="s">
        <v>9</v>
      </c>
      <c r="D57" s="7">
        <v>687011.5</v>
      </c>
      <c r="E57" s="7">
        <v>724540.51635000005</v>
      </c>
      <c r="F57" s="7">
        <v>501609.21710000001</v>
      </c>
      <c r="G57" s="7">
        <v>501609.21710000001</v>
      </c>
      <c r="H57" s="7">
        <v>500122.11719999998</v>
      </c>
      <c r="I57" s="21">
        <f t="shared" si="1"/>
        <v>69.026107707468583</v>
      </c>
      <c r="J57" s="21">
        <f t="shared" si="2"/>
        <v>99.703534175747905</v>
      </c>
    </row>
    <row r="58" spans="1:10" ht="12.75" customHeight="1">
      <c r="A58" s="6" t="s">
        <v>62</v>
      </c>
      <c r="B58" s="1" t="s">
        <v>40</v>
      </c>
      <c r="C58" s="1" t="s">
        <v>15</v>
      </c>
      <c r="D58" s="7">
        <v>29390.5</v>
      </c>
      <c r="E58" s="7">
        <v>33849.506329999997</v>
      </c>
      <c r="F58" s="7">
        <v>22294.156330000002</v>
      </c>
      <c r="G58" s="7">
        <v>22294.156330000002</v>
      </c>
      <c r="H58" s="7">
        <v>21462.943780000001</v>
      </c>
      <c r="I58" s="21">
        <f t="shared" si="1"/>
        <v>63.406962484938553</v>
      </c>
      <c r="J58" s="21">
        <f t="shared" si="2"/>
        <v>96.271612445448383</v>
      </c>
    </row>
    <row r="59" spans="1:10" ht="17.100000000000001" customHeight="1">
      <c r="A59" s="8" t="s">
        <v>0</v>
      </c>
      <c r="B59" s="9" t="s">
        <v>0</v>
      </c>
      <c r="C59" s="9" t="s">
        <v>0</v>
      </c>
      <c r="D59" s="10" t="s">
        <v>0</v>
      </c>
      <c r="E59" s="10"/>
      <c r="F59" s="10"/>
      <c r="G59" s="10"/>
      <c r="H59" s="10"/>
      <c r="I59" s="21"/>
      <c r="J59" s="21"/>
    </row>
    <row r="60" spans="1:10" ht="12.95" customHeight="1">
      <c r="A60" s="3" t="s">
        <v>63</v>
      </c>
      <c r="B60" s="4" t="s">
        <v>30</v>
      </c>
      <c r="C60" s="4" t="s">
        <v>0</v>
      </c>
      <c r="D60" s="5">
        <v>12461652.199999999</v>
      </c>
      <c r="E60" s="5">
        <f>E61+E62+E63+E64+E65</f>
        <v>13786285.446090002</v>
      </c>
      <c r="F60" s="5">
        <f t="shared" ref="F60:H60" si="10">F61+F62+F63+F64+F65</f>
        <v>8930347.7316999994</v>
      </c>
      <c r="G60" s="5">
        <f t="shared" si="10"/>
        <v>8929880.0250700004</v>
      </c>
      <c r="H60" s="5">
        <f t="shared" si="10"/>
        <v>8925975.7010900006</v>
      </c>
      <c r="I60" s="5">
        <f t="shared" si="1"/>
        <v>64.745327782412502</v>
      </c>
      <c r="J60" s="5">
        <f t="shared" si="2"/>
        <v>99.951042996965512</v>
      </c>
    </row>
    <row r="61" spans="1:10" ht="12.75" customHeight="1">
      <c r="A61" s="6" t="s">
        <v>64</v>
      </c>
      <c r="B61" s="1" t="s">
        <v>30</v>
      </c>
      <c r="C61" s="1" t="s">
        <v>9</v>
      </c>
      <c r="D61" s="7">
        <v>2573364.1</v>
      </c>
      <c r="E61" s="7">
        <v>3752880.9301200002</v>
      </c>
      <c r="F61" s="7">
        <v>1530527.07797</v>
      </c>
      <c r="G61" s="7">
        <v>1530527.07797</v>
      </c>
      <c r="H61" s="7">
        <v>1530527.07797</v>
      </c>
      <c r="I61" s="21">
        <f t="shared" si="1"/>
        <v>40.782724164954004</v>
      </c>
      <c r="J61" s="21">
        <f t="shared" si="2"/>
        <v>100</v>
      </c>
    </row>
    <row r="62" spans="1:10" ht="12.75" customHeight="1">
      <c r="A62" s="6" t="s">
        <v>65</v>
      </c>
      <c r="B62" s="1" t="s">
        <v>30</v>
      </c>
      <c r="C62" s="1" t="s">
        <v>11</v>
      </c>
      <c r="D62" s="7">
        <v>177137.4</v>
      </c>
      <c r="E62" s="7">
        <v>178137.4</v>
      </c>
      <c r="F62" s="7">
        <v>119690.85799999999</v>
      </c>
      <c r="G62" s="7">
        <v>119690.85799999999</v>
      </c>
      <c r="H62" s="7">
        <v>119690.85799999999</v>
      </c>
      <c r="I62" s="21">
        <f t="shared" si="1"/>
        <v>67.19019026885988</v>
      </c>
      <c r="J62" s="21">
        <f t="shared" si="2"/>
        <v>100</v>
      </c>
    </row>
    <row r="63" spans="1:10" ht="12.75" customHeight="1">
      <c r="A63" s="6" t="s">
        <v>66</v>
      </c>
      <c r="B63" s="1" t="s">
        <v>30</v>
      </c>
      <c r="C63" s="1" t="s">
        <v>17</v>
      </c>
      <c r="D63" s="7">
        <v>150079.70000000001</v>
      </c>
      <c r="E63" s="7">
        <v>150079.70000000001</v>
      </c>
      <c r="F63" s="7">
        <v>109188.34</v>
      </c>
      <c r="G63" s="7">
        <v>109188.34</v>
      </c>
      <c r="H63" s="7">
        <v>109188.34</v>
      </c>
      <c r="I63" s="21">
        <f t="shared" si="1"/>
        <v>72.753570269663385</v>
      </c>
      <c r="J63" s="21">
        <f t="shared" si="2"/>
        <v>100</v>
      </c>
    </row>
    <row r="64" spans="1:10" ht="28.9" customHeight="1">
      <c r="A64" s="6" t="s">
        <v>67</v>
      </c>
      <c r="B64" s="1" t="s">
        <v>30</v>
      </c>
      <c r="C64" s="1" t="s">
        <v>19</v>
      </c>
      <c r="D64" s="7">
        <v>123530.2</v>
      </c>
      <c r="E64" s="7">
        <v>123530.2</v>
      </c>
      <c r="F64" s="7">
        <v>88897.52</v>
      </c>
      <c r="G64" s="7">
        <v>88897.52</v>
      </c>
      <c r="H64" s="7">
        <v>88897.52</v>
      </c>
      <c r="I64" s="21">
        <f t="shared" si="1"/>
        <v>71.964199847486682</v>
      </c>
      <c r="J64" s="21">
        <f t="shared" si="2"/>
        <v>100</v>
      </c>
    </row>
    <row r="65" spans="1:10" ht="12.75" customHeight="1">
      <c r="A65" s="6" t="s">
        <v>68</v>
      </c>
      <c r="B65" s="1" t="s">
        <v>30</v>
      </c>
      <c r="C65" s="1" t="s">
        <v>30</v>
      </c>
      <c r="D65" s="7">
        <v>9437540.8000000007</v>
      </c>
      <c r="E65" s="7">
        <v>9581657.2159700003</v>
      </c>
      <c r="F65" s="7">
        <v>7082043.93573</v>
      </c>
      <c r="G65" s="7">
        <v>7081576.2291000001</v>
      </c>
      <c r="H65" s="7">
        <v>7077671.9051200002</v>
      </c>
      <c r="I65" s="21">
        <f t="shared" si="1"/>
        <v>73.866886965267952</v>
      </c>
      <c r="J65" s="21">
        <f t="shared" si="2"/>
        <v>99.93826597731281</v>
      </c>
    </row>
    <row r="66" spans="1:10" ht="17.100000000000001" customHeight="1">
      <c r="A66" s="8" t="s">
        <v>0</v>
      </c>
      <c r="B66" s="9" t="s">
        <v>0</v>
      </c>
      <c r="C66" s="9" t="s">
        <v>0</v>
      </c>
      <c r="D66" s="10" t="s">
        <v>0</v>
      </c>
      <c r="E66" s="10"/>
      <c r="F66" s="10"/>
      <c r="G66" s="10"/>
      <c r="H66" s="10"/>
      <c r="I66" s="21"/>
      <c r="J66" s="21"/>
    </row>
    <row r="67" spans="1:10" ht="12.95" customHeight="1">
      <c r="A67" s="3" t="s">
        <v>69</v>
      </c>
      <c r="B67" s="4" t="s">
        <v>32</v>
      </c>
      <c r="C67" s="4" t="s">
        <v>0</v>
      </c>
      <c r="D67" s="5">
        <v>11731574</v>
      </c>
      <c r="E67" s="5">
        <f>E68+E69+E70+E71+E72</f>
        <v>11804350.420990001</v>
      </c>
      <c r="F67" s="5">
        <f t="shared" ref="F67:H67" si="11">F68+F69+F70+F71+F72</f>
        <v>8666348.1187999994</v>
      </c>
      <c r="G67" s="5">
        <f t="shared" si="11"/>
        <v>8646613.4537599999</v>
      </c>
      <c r="H67" s="5">
        <f t="shared" si="11"/>
        <v>8363250.9473100007</v>
      </c>
      <c r="I67" s="5">
        <f t="shared" si="1"/>
        <v>70.848887478287821</v>
      </c>
      <c r="J67" s="5">
        <f t="shared" si="2"/>
        <v>96.50259639544727</v>
      </c>
    </row>
    <row r="68" spans="1:10" ht="12.75" customHeight="1">
      <c r="A68" s="6" t="s">
        <v>70</v>
      </c>
      <c r="B68" s="1" t="s">
        <v>32</v>
      </c>
      <c r="C68" s="1" t="s">
        <v>9</v>
      </c>
      <c r="D68" s="7">
        <v>56862.400000000001</v>
      </c>
      <c r="E68" s="7">
        <v>56862.400000000001</v>
      </c>
      <c r="F68" s="7">
        <v>32492.96774</v>
      </c>
      <c r="G68" s="7">
        <v>32492.96774</v>
      </c>
      <c r="H68" s="7">
        <v>32492.804319999999</v>
      </c>
      <c r="I68" s="21">
        <f t="shared" si="1"/>
        <v>57.142864740144631</v>
      </c>
      <c r="J68" s="21">
        <f t="shared" si="2"/>
        <v>99.9994970604061</v>
      </c>
    </row>
    <row r="69" spans="1:10" ht="12.75" customHeight="1">
      <c r="A69" s="6" t="s">
        <v>71</v>
      </c>
      <c r="B69" s="1" t="s">
        <v>32</v>
      </c>
      <c r="C69" s="1" t="s">
        <v>11</v>
      </c>
      <c r="D69" s="7">
        <v>1997409.7</v>
      </c>
      <c r="E69" s="7">
        <v>2001409.655</v>
      </c>
      <c r="F69" s="7">
        <v>1494075.8935799999</v>
      </c>
      <c r="G69" s="7">
        <v>1493793.42341</v>
      </c>
      <c r="H69" s="7">
        <v>1469857.9275</v>
      </c>
      <c r="I69" s="21">
        <f t="shared" si="1"/>
        <v>73.441133044798875</v>
      </c>
      <c r="J69" s="21">
        <f t="shared" si="2"/>
        <v>98.379067209098025</v>
      </c>
    </row>
    <row r="70" spans="1:10" ht="12.75" customHeight="1">
      <c r="A70" s="6" t="s">
        <v>72</v>
      </c>
      <c r="B70" s="1" t="s">
        <v>32</v>
      </c>
      <c r="C70" s="1" t="s">
        <v>13</v>
      </c>
      <c r="D70" s="7">
        <v>8404001.5999999996</v>
      </c>
      <c r="E70" s="7">
        <v>8471657.773</v>
      </c>
      <c r="F70" s="7">
        <v>6234373.6554899998</v>
      </c>
      <c r="G70" s="7">
        <v>6214936.9819200002</v>
      </c>
      <c r="H70" s="7">
        <v>6072237.0915400004</v>
      </c>
      <c r="I70" s="21">
        <f t="shared" si="1"/>
        <v>71.677082033375001</v>
      </c>
      <c r="J70" s="21">
        <f t="shared" si="2"/>
        <v>97.399312699083708</v>
      </c>
    </row>
    <row r="71" spans="1:10" ht="12.75" customHeight="1">
      <c r="A71" s="6" t="s">
        <v>73</v>
      </c>
      <c r="B71" s="1" t="s">
        <v>32</v>
      </c>
      <c r="C71" s="1" t="s">
        <v>15</v>
      </c>
      <c r="D71" s="7">
        <v>1080258.3</v>
      </c>
      <c r="E71" s="7">
        <v>1080258.29299</v>
      </c>
      <c r="F71" s="7">
        <v>767595.68198999995</v>
      </c>
      <c r="G71" s="7">
        <v>767595.68198999995</v>
      </c>
      <c r="H71" s="7">
        <v>662856.44510999997</v>
      </c>
      <c r="I71" s="21">
        <f t="shared" si="1"/>
        <v>61.360921680620329</v>
      </c>
      <c r="J71" s="21">
        <f t="shared" si="2"/>
        <v>86.354894987363352</v>
      </c>
    </row>
    <row r="72" spans="1:10" ht="12.75" customHeight="1">
      <c r="A72" s="6" t="s">
        <v>74</v>
      </c>
      <c r="B72" s="1" t="s">
        <v>32</v>
      </c>
      <c r="C72" s="1" t="s">
        <v>19</v>
      </c>
      <c r="D72" s="7">
        <v>193042</v>
      </c>
      <c r="E72" s="7">
        <v>194162.3</v>
      </c>
      <c r="F72" s="7">
        <v>137809.92000000001</v>
      </c>
      <c r="G72" s="7">
        <v>137794.39869999999</v>
      </c>
      <c r="H72" s="7">
        <v>125806.67883999999</v>
      </c>
      <c r="I72" s="21">
        <f t="shared" si="1"/>
        <v>64.79459649993845</v>
      </c>
      <c r="J72" s="21">
        <f t="shared" si="2"/>
        <v>91.290002084029936</v>
      </c>
    </row>
    <row r="73" spans="1:10" ht="17.100000000000001" customHeight="1">
      <c r="A73" s="8" t="s">
        <v>0</v>
      </c>
      <c r="B73" s="9" t="s">
        <v>0</v>
      </c>
      <c r="C73" s="9" t="s">
        <v>0</v>
      </c>
      <c r="D73" s="10" t="s">
        <v>0</v>
      </c>
      <c r="E73" s="10"/>
      <c r="F73" s="10"/>
      <c r="G73" s="10"/>
      <c r="H73" s="10"/>
      <c r="I73" s="21"/>
      <c r="J73" s="21"/>
    </row>
    <row r="74" spans="1:10" ht="12.95" customHeight="1">
      <c r="A74" s="3" t="s">
        <v>75</v>
      </c>
      <c r="B74" s="4" t="s">
        <v>23</v>
      </c>
      <c r="C74" s="4" t="s">
        <v>0</v>
      </c>
      <c r="D74" s="5">
        <v>595497.19999999995</v>
      </c>
      <c r="E74" s="5">
        <f>E75+E76</f>
        <v>609461.38994999998</v>
      </c>
      <c r="F74" s="5">
        <f t="shared" ref="F74:H74" si="12">F75+F76</f>
        <v>447165.85997999995</v>
      </c>
      <c r="G74" s="5">
        <f t="shared" si="12"/>
        <v>444035.15781999996</v>
      </c>
      <c r="H74" s="5">
        <f t="shared" si="12"/>
        <v>441943.11245000002</v>
      </c>
      <c r="I74" s="5">
        <f t="shared" ref="I74:I90" si="13">H74/E74*100</f>
        <v>72.51371780684201</v>
      </c>
      <c r="J74" s="5">
        <f t="shared" ref="J74:J90" si="14">H74/F74*100</f>
        <v>98.832033480768516</v>
      </c>
    </row>
    <row r="75" spans="1:10" ht="12.75" customHeight="1">
      <c r="A75" s="6" t="s">
        <v>76</v>
      </c>
      <c r="B75" s="1" t="s">
        <v>23</v>
      </c>
      <c r="C75" s="1" t="s">
        <v>11</v>
      </c>
      <c r="D75" s="7">
        <v>247477.7</v>
      </c>
      <c r="E75" s="7">
        <v>258441.90995</v>
      </c>
      <c r="F75" s="7">
        <v>151984.37998</v>
      </c>
      <c r="G75" s="7">
        <v>148853.67782000001</v>
      </c>
      <c r="H75" s="7">
        <v>146765.72657999999</v>
      </c>
      <c r="I75" s="21">
        <f t="shared" si="13"/>
        <v>56.788671236950051</v>
      </c>
      <c r="J75" s="21">
        <f t="shared" si="14"/>
        <v>96.566322538745936</v>
      </c>
    </row>
    <row r="76" spans="1:10" ht="12.75" customHeight="1">
      <c r="A76" s="6" t="s">
        <v>77</v>
      </c>
      <c r="B76" s="1" t="s">
        <v>23</v>
      </c>
      <c r="C76" s="1" t="s">
        <v>13</v>
      </c>
      <c r="D76" s="7">
        <v>348019.5</v>
      </c>
      <c r="E76" s="7">
        <v>351019.48</v>
      </c>
      <c r="F76" s="7">
        <v>295181.48</v>
      </c>
      <c r="G76" s="7">
        <v>295181.48</v>
      </c>
      <c r="H76" s="7">
        <v>295177.38587</v>
      </c>
      <c r="I76" s="21">
        <f t="shared" si="13"/>
        <v>84.091454374554942</v>
      </c>
      <c r="J76" s="21">
        <f t="shared" si="14"/>
        <v>99.998613012577891</v>
      </c>
    </row>
    <row r="77" spans="1:10" ht="17.100000000000001" customHeight="1">
      <c r="A77" s="8" t="s">
        <v>0</v>
      </c>
      <c r="B77" s="9" t="s">
        <v>0</v>
      </c>
      <c r="C77" s="9" t="s">
        <v>0</v>
      </c>
      <c r="D77" s="10" t="s">
        <v>0</v>
      </c>
      <c r="E77" s="10"/>
      <c r="F77" s="10"/>
      <c r="G77" s="10"/>
      <c r="H77" s="10"/>
      <c r="I77" s="21"/>
      <c r="J77" s="21"/>
    </row>
    <row r="78" spans="1:10" ht="12.95" customHeight="1">
      <c r="A78" s="3" t="s">
        <v>78</v>
      </c>
      <c r="B78" s="4" t="s">
        <v>44</v>
      </c>
      <c r="C78" s="4" t="s">
        <v>0</v>
      </c>
      <c r="D78" s="5">
        <v>87976.4</v>
      </c>
      <c r="E78" s="5">
        <f>E79+E80</f>
        <v>88152.299999999988</v>
      </c>
      <c r="F78" s="5">
        <f t="shared" ref="F78:H78" si="15">F79+F80</f>
        <v>63333.7</v>
      </c>
      <c r="G78" s="5">
        <f t="shared" si="15"/>
        <v>63333.7</v>
      </c>
      <c r="H78" s="5">
        <f t="shared" si="15"/>
        <v>59662.899720000001</v>
      </c>
      <c r="I78" s="5">
        <f t="shared" si="13"/>
        <v>67.68161434245053</v>
      </c>
      <c r="J78" s="5">
        <f t="shared" si="14"/>
        <v>94.2040331134925</v>
      </c>
    </row>
    <row r="79" spans="1:10" ht="12.75" customHeight="1">
      <c r="A79" s="6" t="s">
        <v>79</v>
      </c>
      <c r="B79" s="1" t="s">
        <v>44</v>
      </c>
      <c r="C79" s="1" t="s">
        <v>11</v>
      </c>
      <c r="D79" s="7">
        <v>39993.800000000003</v>
      </c>
      <c r="E79" s="7">
        <v>40169.699999999997</v>
      </c>
      <c r="F79" s="7">
        <v>30291.7</v>
      </c>
      <c r="G79" s="7">
        <v>30291.7</v>
      </c>
      <c r="H79" s="7">
        <v>30291.7</v>
      </c>
      <c r="I79" s="21">
        <f t="shared" si="13"/>
        <v>75.409325934721949</v>
      </c>
      <c r="J79" s="21">
        <f t="shared" si="14"/>
        <v>100</v>
      </c>
    </row>
    <row r="80" spans="1:10" ht="12.75" customHeight="1">
      <c r="A80" s="6" t="s">
        <v>80</v>
      </c>
      <c r="B80" s="1" t="s">
        <v>44</v>
      </c>
      <c r="C80" s="1" t="s">
        <v>15</v>
      </c>
      <c r="D80" s="7">
        <v>47982.6</v>
      </c>
      <c r="E80" s="7">
        <v>47982.6</v>
      </c>
      <c r="F80" s="7">
        <v>33042</v>
      </c>
      <c r="G80" s="7">
        <v>33042</v>
      </c>
      <c r="H80" s="7">
        <v>29371.199720000001</v>
      </c>
      <c r="I80" s="21">
        <f t="shared" si="13"/>
        <v>61.212188835119399</v>
      </c>
      <c r="J80" s="21">
        <f t="shared" si="14"/>
        <v>88.890502148780342</v>
      </c>
    </row>
    <row r="81" spans="1:10" ht="17.100000000000001" customHeight="1">
      <c r="A81" s="8" t="s">
        <v>0</v>
      </c>
      <c r="B81" s="9" t="s">
        <v>0</v>
      </c>
      <c r="C81" s="9" t="s">
        <v>0</v>
      </c>
      <c r="D81" s="10" t="s">
        <v>0</v>
      </c>
      <c r="E81" s="10"/>
      <c r="F81" s="10"/>
      <c r="G81" s="10"/>
      <c r="H81" s="10"/>
      <c r="I81" s="21"/>
      <c r="J81" s="21"/>
    </row>
    <row r="82" spans="1:10" ht="12.95" customHeight="1">
      <c r="A82" s="3" t="s">
        <v>81</v>
      </c>
      <c r="B82" s="4" t="s">
        <v>25</v>
      </c>
      <c r="C82" s="4" t="s">
        <v>0</v>
      </c>
      <c r="D82" s="5">
        <v>2195809.9</v>
      </c>
      <c r="E82" s="5">
        <f>E83</f>
        <v>2195809.9</v>
      </c>
      <c r="F82" s="5">
        <f t="shared" ref="F82:H82" si="16">F83</f>
        <v>1059474.97863</v>
      </c>
      <c r="G82" s="5">
        <f t="shared" si="16"/>
        <v>1059474.97863</v>
      </c>
      <c r="H82" s="5">
        <f t="shared" si="16"/>
        <v>1059474.97863</v>
      </c>
      <c r="I82" s="5">
        <f t="shared" si="13"/>
        <v>48.249849799383817</v>
      </c>
      <c r="J82" s="5">
        <f t="shared" si="14"/>
        <v>100</v>
      </c>
    </row>
    <row r="83" spans="1:10" ht="12.75" customHeight="1">
      <c r="A83" s="6" t="s">
        <v>82</v>
      </c>
      <c r="B83" s="1" t="s">
        <v>25</v>
      </c>
      <c r="C83" s="1" t="s">
        <v>9</v>
      </c>
      <c r="D83" s="7">
        <v>2195809.9</v>
      </c>
      <c r="E83" s="7">
        <v>2195809.9</v>
      </c>
      <c r="F83" s="7">
        <v>1059474.97863</v>
      </c>
      <c r="G83" s="7">
        <v>1059474.97863</v>
      </c>
      <c r="H83" s="7">
        <v>1059474.97863</v>
      </c>
      <c r="I83" s="21">
        <f t="shared" si="13"/>
        <v>48.249849799383817</v>
      </c>
      <c r="J83" s="21">
        <f t="shared" si="14"/>
        <v>100</v>
      </c>
    </row>
    <row r="84" spans="1:10" ht="17.100000000000001" customHeight="1">
      <c r="A84" s="8" t="s">
        <v>0</v>
      </c>
      <c r="B84" s="9" t="s">
        <v>0</v>
      </c>
      <c r="C84" s="9" t="s">
        <v>0</v>
      </c>
      <c r="D84" s="10" t="s">
        <v>0</v>
      </c>
      <c r="E84" s="10"/>
      <c r="F84" s="10"/>
      <c r="G84" s="10"/>
      <c r="H84" s="10"/>
      <c r="I84" s="21"/>
      <c r="J84" s="21"/>
    </row>
    <row r="85" spans="1:10" ht="28.9" customHeight="1">
      <c r="A85" s="3" t="s">
        <v>83</v>
      </c>
      <c r="B85" s="4" t="s">
        <v>84</v>
      </c>
      <c r="C85" s="4" t="s">
        <v>0</v>
      </c>
      <c r="D85" s="5">
        <v>3114873</v>
      </c>
      <c r="E85" s="5">
        <f>E86+E87+E88</f>
        <v>3114873</v>
      </c>
      <c r="F85" s="5">
        <f t="shared" ref="F85:H85" si="17">F86+F87+F88</f>
        <v>2386461.2000000002</v>
      </c>
      <c r="G85" s="5">
        <f t="shared" si="17"/>
        <v>2386461.2000000002</v>
      </c>
      <c r="H85" s="5">
        <f t="shared" si="17"/>
        <v>2386461.2000000002</v>
      </c>
      <c r="I85" s="5">
        <f t="shared" si="13"/>
        <v>76.615040163756277</v>
      </c>
      <c r="J85" s="5">
        <f t="shared" si="14"/>
        <v>100</v>
      </c>
    </row>
    <row r="86" spans="1:10" ht="28.9" customHeight="1">
      <c r="A86" s="6" t="s">
        <v>85</v>
      </c>
      <c r="B86" s="1" t="s">
        <v>84</v>
      </c>
      <c r="C86" s="1" t="s">
        <v>9</v>
      </c>
      <c r="D86" s="7">
        <v>841508.2</v>
      </c>
      <c r="E86" s="7">
        <v>841508.2</v>
      </c>
      <c r="F86" s="7">
        <v>722893.2</v>
      </c>
      <c r="G86" s="7">
        <v>722893.2</v>
      </c>
      <c r="H86" s="7">
        <v>722893.2</v>
      </c>
      <c r="I86" s="21">
        <f t="shared" si="13"/>
        <v>85.904474846472084</v>
      </c>
      <c r="J86" s="21">
        <f t="shared" si="14"/>
        <v>100</v>
      </c>
    </row>
    <row r="87" spans="1:10" ht="12.75" customHeight="1">
      <c r="A87" s="6" t="s">
        <v>86</v>
      </c>
      <c r="B87" s="1" t="s">
        <v>84</v>
      </c>
      <c r="C87" s="1" t="s">
        <v>11</v>
      </c>
      <c r="D87" s="7">
        <v>238609.1</v>
      </c>
      <c r="E87" s="7">
        <v>238609.1</v>
      </c>
      <c r="F87" s="7">
        <v>128447.8</v>
      </c>
      <c r="G87" s="7">
        <v>128447.8</v>
      </c>
      <c r="H87" s="7">
        <v>128447.8</v>
      </c>
      <c r="I87" s="21">
        <f t="shared" si="13"/>
        <v>53.831894927729074</v>
      </c>
      <c r="J87" s="21">
        <f t="shared" si="14"/>
        <v>100</v>
      </c>
    </row>
    <row r="88" spans="1:10" ht="12.75" customHeight="1">
      <c r="A88" s="6" t="s">
        <v>87</v>
      </c>
      <c r="B88" s="1" t="s">
        <v>84</v>
      </c>
      <c r="C88" s="1" t="s">
        <v>13</v>
      </c>
      <c r="D88" s="7">
        <v>2034755.7</v>
      </c>
      <c r="E88" s="7">
        <v>2034755.7</v>
      </c>
      <c r="F88" s="7">
        <v>1535120.2</v>
      </c>
      <c r="G88" s="7">
        <v>1535120.2</v>
      </c>
      <c r="H88" s="7">
        <v>1535120.2</v>
      </c>
      <c r="I88" s="21">
        <f t="shared" si="13"/>
        <v>75.444939163949755</v>
      </c>
      <c r="J88" s="21">
        <f t="shared" si="14"/>
        <v>100</v>
      </c>
    </row>
    <row r="89" spans="1:10" ht="18.2" customHeight="1">
      <c r="A89" s="11" t="s">
        <v>0</v>
      </c>
      <c r="B89" s="12" t="s">
        <v>0</v>
      </c>
      <c r="C89" s="12" t="s">
        <v>0</v>
      </c>
      <c r="D89" s="13" t="s">
        <v>0</v>
      </c>
      <c r="E89" s="13"/>
      <c r="F89" s="13"/>
      <c r="G89" s="13"/>
      <c r="H89" s="13"/>
      <c r="I89" s="21"/>
      <c r="J89" s="21"/>
    </row>
    <row r="90" spans="1:10" ht="16.899999999999999" customHeight="1">
      <c r="A90" s="3" t="s">
        <v>88</v>
      </c>
      <c r="B90" s="4" t="s">
        <v>0</v>
      </c>
      <c r="C90" s="4" t="s">
        <v>0</v>
      </c>
      <c r="D90" s="5">
        <v>66185377.799999997</v>
      </c>
      <c r="E90" s="5">
        <f>E9+E19+E22+E26+E37+E43+E47+E56+E60+E67+E74+E78+E82+E85</f>
        <v>67929026.094380006</v>
      </c>
      <c r="F90" s="5">
        <f t="shared" ref="F90:H90" si="18">F9+F19+F22+F26+F37+F43+F47+F56+F60+F67+F74+F78+F82+F85</f>
        <v>47583436.035500005</v>
      </c>
      <c r="G90" s="5">
        <f t="shared" si="18"/>
        <v>47516462.508360006</v>
      </c>
      <c r="H90" s="5">
        <f t="shared" si="18"/>
        <v>46547341.275530003</v>
      </c>
      <c r="I90" s="5">
        <f t="shared" si="13"/>
        <v>68.523492756774587</v>
      </c>
      <c r="J90" s="5">
        <f t="shared" si="14"/>
        <v>97.822572629691948</v>
      </c>
    </row>
  </sheetData>
  <mergeCells count="12">
    <mergeCell ref="B1:D1"/>
    <mergeCell ref="D6:D7"/>
    <mergeCell ref="E6:E7"/>
    <mergeCell ref="F6:F7"/>
    <mergeCell ref="A3:J3"/>
    <mergeCell ref="E1:J1"/>
    <mergeCell ref="G6:G7"/>
    <mergeCell ref="H6:H7"/>
    <mergeCell ref="I6:J6"/>
    <mergeCell ref="A6:A7"/>
    <mergeCell ref="B6:B7"/>
    <mergeCell ref="C6:C7"/>
  </mergeCells>
  <pageMargins left="0.98425196850393704" right="0.59055118110236227" top="0.78740157480314965" bottom="0.78740157480314965" header="0.51181102362204722" footer="0.51181102362204722"/>
  <pageSetup paperSize="9" scale="64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880"/>
  <sheetViews>
    <sheetView view="pageBreakPreview" topLeftCell="C1700" zoomScale="120" zoomScaleNormal="100" zoomScaleSheetLayoutView="120" workbookViewId="0">
      <selection activeCell="I1723" sqref="I1723"/>
    </sheetView>
  </sheetViews>
  <sheetFormatPr defaultColWidth="9.33203125" defaultRowHeight="12.75"/>
  <cols>
    <col min="1" max="1" width="78.1640625" style="76" customWidth="1"/>
    <col min="2" max="3" width="5.1640625" style="76" customWidth="1"/>
    <col min="4" max="4" width="5.5" style="76" customWidth="1"/>
    <col min="5" max="5" width="11.33203125" style="76" customWidth="1"/>
    <col min="6" max="6" width="6.1640625" style="76" customWidth="1"/>
    <col min="7" max="7" width="18.5" style="76" customWidth="1"/>
    <col min="8" max="8" width="17.6640625" style="76" customWidth="1"/>
    <col min="9" max="9" width="20.1640625" style="76" customWidth="1"/>
    <col min="10" max="10" width="18.1640625" style="76" customWidth="1"/>
    <col min="11" max="11" width="18.33203125" style="82" customWidth="1"/>
    <col min="12" max="12" width="14.5" style="76" customWidth="1"/>
    <col min="13" max="13" width="13.83203125" style="76" customWidth="1"/>
    <col min="14" max="14" width="9.33203125" style="60"/>
    <col min="15" max="16384" width="9.33203125" style="17"/>
  </cols>
  <sheetData>
    <row r="1" spans="1:13" ht="44.25" customHeight="1">
      <c r="A1" s="75" t="s">
        <v>0</v>
      </c>
      <c r="E1" s="141"/>
      <c r="F1" s="142"/>
      <c r="G1" s="142"/>
      <c r="H1" s="147" t="s">
        <v>1221</v>
      </c>
      <c r="I1" s="147"/>
      <c r="J1" s="147"/>
      <c r="K1" s="147"/>
      <c r="L1" s="147"/>
      <c r="M1" s="148"/>
    </row>
    <row r="2" spans="1:13" ht="24" customHeight="1">
      <c r="A2" s="75"/>
      <c r="E2" s="77"/>
      <c r="F2" s="78"/>
      <c r="G2" s="78"/>
      <c r="H2" s="79"/>
      <c r="I2" s="79"/>
      <c r="J2" s="79"/>
      <c r="K2" s="80"/>
      <c r="L2" s="79"/>
      <c r="M2" s="81"/>
    </row>
    <row r="3" spans="1:13" ht="21" customHeight="1">
      <c r="A3" s="145" t="s">
        <v>1222</v>
      </c>
      <c r="B3" s="145"/>
      <c r="C3" s="145"/>
      <c r="D3" s="145"/>
      <c r="E3" s="145"/>
      <c r="F3" s="145"/>
      <c r="G3" s="145"/>
      <c r="H3" s="146"/>
      <c r="I3" s="146"/>
      <c r="J3" s="146"/>
      <c r="K3" s="146"/>
      <c r="L3" s="146"/>
      <c r="M3" s="146"/>
    </row>
    <row r="4" spans="1:13" ht="25.5" customHeight="1">
      <c r="A4" s="61"/>
      <c r="B4" s="61"/>
      <c r="C4" s="61"/>
      <c r="D4" s="61"/>
      <c r="E4" s="61"/>
      <c r="F4" s="61"/>
      <c r="G4" s="61"/>
    </row>
    <row r="5" spans="1:13" ht="25.5" customHeight="1">
      <c r="A5" s="61"/>
      <c r="B5" s="61"/>
      <c r="C5" s="61"/>
      <c r="D5" s="61"/>
      <c r="E5" s="61"/>
      <c r="F5" s="61"/>
      <c r="G5" s="61"/>
      <c r="M5" s="83" t="s">
        <v>1167</v>
      </c>
    </row>
    <row r="6" spans="1:13" ht="25.5" customHeight="1">
      <c r="A6" s="149" t="s">
        <v>1</v>
      </c>
      <c r="B6" s="149" t="s">
        <v>91</v>
      </c>
      <c r="C6" s="149" t="s">
        <v>2</v>
      </c>
      <c r="D6" s="149" t="s">
        <v>3</v>
      </c>
      <c r="E6" s="149" t="s">
        <v>92</v>
      </c>
      <c r="F6" s="149" t="s">
        <v>93</v>
      </c>
      <c r="G6" s="143" t="s">
        <v>89</v>
      </c>
      <c r="H6" s="143" t="s">
        <v>1189</v>
      </c>
      <c r="I6" s="143" t="s">
        <v>1190</v>
      </c>
      <c r="J6" s="143" t="s">
        <v>1166</v>
      </c>
      <c r="K6" s="143" t="s">
        <v>1191</v>
      </c>
      <c r="L6" s="143" t="s">
        <v>1192</v>
      </c>
      <c r="M6" s="143"/>
    </row>
    <row r="7" spans="1:13" ht="154.5" customHeight="1">
      <c r="A7" s="150"/>
      <c r="B7" s="150"/>
      <c r="C7" s="150"/>
      <c r="D7" s="150"/>
      <c r="E7" s="150"/>
      <c r="F7" s="150"/>
      <c r="G7" s="144"/>
      <c r="H7" s="143"/>
      <c r="I7" s="143"/>
      <c r="J7" s="143"/>
      <c r="K7" s="149"/>
      <c r="L7" s="63" t="s">
        <v>90</v>
      </c>
      <c r="M7" s="63" t="s">
        <v>1193</v>
      </c>
    </row>
    <row r="8" spans="1:13">
      <c r="A8" s="87" t="s">
        <v>4</v>
      </c>
      <c r="B8" s="87" t="s">
        <v>5</v>
      </c>
      <c r="C8" s="87" t="s">
        <v>6</v>
      </c>
      <c r="D8" s="87" t="s">
        <v>7</v>
      </c>
      <c r="E8" s="87" t="s">
        <v>94</v>
      </c>
      <c r="F8" s="87" t="s">
        <v>95</v>
      </c>
      <c r="G8" s="87" t="s">
        <v>96</v>
      </c>
      <c r="H8" s="87">
        <v>8</v>
      </c>
      <c r="I8" s="87">
        <v>9</v>
      </c>
      <c r="J8" s="87">
        <v>10</v>
      </c>
      <c r="K8" s="88">
        <v>11</v>
      </c>
      <c r="L8" s="87">
        <v>12</v>
      </c>
      <c r="M8" s="87">
        <v>13</v>
      </c>
    </row>
    <row r="9" spans="1:13" ht="25.5">
      <c r="A9" s="89" t="s">
        <v>97</v>
      </c>
      <c r="B9" s="90" t="s">
        <v>98</v>
      </c>
      <c r="C9" s="91" t="s">
        <v>0</v>
      </c>
      <c r="D9" s="91" t="s">
        <v>0</v>
      </c>
      <c r="E9" s="91" t="s">
        <v>0</v>
      </c>
      <c r="F9" s="91" t="s">
        <v>0</v>
      </c>
      <c r="G9" s="92">
        <v>2542970.7999999998</v>
      </c>
      <c r="H9" s="92">
        <f>H10+H18+H30+H88+H134+H190+H207+H246+H238</f>
        <v>3692857.3408699995</v>
      </c>
      <c r="I9" s="92">
        <f>I10+I18+I30+I88+I134+I190+I207+I246+I238</f>
        <v>1313406.3292266051</v>
      </c>
      <c r="J9" s="92">
        <f>J10+J18+J30+J88+J134+J190+J207+J246+J238</f>
        <v>1313405.2386400003</v>
      </c>
      <c r="K9" s="92">
        <f>K10+K18+K30+K88+K134+K190+K207+K246+K238</f>
        <v>1281623.5144620002</v>
      </c>
      <c r="L9" s="92">
        <f>K9/H9*100</f>
        <v>34.705470484274457</v>
      </c>
      <c r="M9" s="92">
        <f>K9/I9*100</f>
        <v>97.580123221781633</v>
      </c>
    </row>
    <row r="10" spans="1:13">
      <c r="A10" s="93" t="s">
        <v>8</v>
      </c>
      <c r="B10" s="94" t="s">
        <v>98</v>
      </c>
      <c r="C10" s="94" t="s">
        <v>9</v>
      </c>
      <c r="D10" s="95" t="s">
        <v>0</v>
      </c>
      <c r="E10" s="95" t="s">
        <v>0</v>
      </c>
      <c r="F10" s="95" t="s">
        <v>0</v>
      </c>
      <c r="G10" s="96">
        <v>270</v>
      </c>
      <c r="H10" s="96">
        <f t="shared" ref="H10:H15" si="0">H11</f>
        <v>270</v>
      </c>
      <c r="I10" s="96">
        <f t="shared" ref="I10:K15" si="1">I11</f>
        <v>270</v>
      </c>
      <c r="J10" s="96">
        <f t="shared" si="1"/>
        <v>270</v>
      </c>
      <c r="K10" s="96">
        <f t="shared" si="1"/>
        <v>270</v>
      </c>
      <c r="L10" s="96">
        <f t="shared" ref="L10:L73" si="2">K10/H10*100</f>
        <v>100</v>
      </c>
      <c r="M10" s="96">
        <f t="shared" ref="M10:M73" si="3">K10/I10*100</f>
        <v>100</v>
      </c>
    </row>
    <row r="11" spans="1:13" ht="38.25">
      <c r="A11" s="93" t="s">
        <v>14</v>
      </c>
      <c r="B11" s="94" t="s">
        <v>98</v>
      </c>
      <c r="C11" s="94" t="s">
        <v>9</v>
      </c>
      <c r="D11" s="94" t="s">
        <v>15</v>
      </c>
      <c r="E11" s="95" t="s">
        <v>0</v>
      </c>
      <c r="F11" s="95" t="s">
        <v>0</v>
      </c>
      <c r="G11" s="96">
        <v>270</v>
      </c>
      <c r="H11" s="96">
        <f t="shared" si="0"/>
        <v>270</v>
      </c>
      <c r="I11" s="96">
        <f t="shared" si="1"/>
        <v>270</v>
      </c>
      <c r="J11" s="96">
        <f t="shared" si="1"/>
        <v>270</v>
      </c>
      <c r="K11" s="96">
        <f t="shared" si="1"/>
        <v>270</v>
      </c>
      <c r="L11" s="96">
        <f t="shared" si="2"/>
        <v>100</v>
      </c>
      <c r="M11" s="96">
        <f t="shared" si="3"/>
        <v>100</v>
      </c>
    </row>
    <row r="12" spans="1:13" ht="38.25">
      <c r="A12" s="93" t="s">
        <v>99</v>
      </c>
      <c r="B12" s="94" t="s">
        <v>98</v>
      </c>
      <c r="C12" s="94" t="s">
        <v>9</v>
      </c>
      <c r="D12" s="94" t="s">
        <v>15</v>
      </c>
      <c r="E12" s="94" t="s">
        <v>100</v>
      </c>
      <c r="F12" s="95" t="s">
        <v>0</v>
      </c>
      <c r="G12" s="96">
        <v>270</v>
      </c>
      <c r="H12" s="96">
        <f t="shared" si="0"/>
        <v>270</v>
      </c>
      <c r="I12" s="96">
        <f t="shared" si="1"/>
        <v>270</v>
      </c>
      <c r="J12" s="96">
        <f t="shared" si="1"/>
        <v>270</v>
      </c>
      <c r="K12" s="96">
        <f t="shared" si="1"/>
        <v>270</v>
      </c>
      <c r="L12" s="96">
        <f t="shared" si="2"/>
        <v>100</v>
      </c>
      <c r="M12" s="96">
        <f t="shared" si="3"/>
        <v>100</v>
      </c>
    </row>
    <row r="13" spans="1:13" ht="25.5">
      <c r="A13" s="93" t="s">
        <v>101</v>
      </c>
      <c r="B13" s="94" t="s">
        <v>98</v>
      </c>
      <c r="C13" s="94" t="s">
        <v>9</v>
      </c>
      <c r="D13" s="94" t="s">
        <v>15</v>
      </c>
      <c r="E13" s="94" t="s">
        <v>102</v>
      </c>
      <c r="F13" s="95" t="s">
        <v>0</v>
      </c>
      <c r="G13" s="96">
        <v>270</v>
      </c>
      <c r="H13" s="96">
        <f t="shared" si="0"/>
        <v>270</v>
      </c>
      <c r="I13" s="96">
        <f t="shared" si="1"/>
        <v>270</v>
      </c>
      <c r="J13" s="96">
        <f t="shared" si="1"/>
        <v>270</v>
      </c>
      <c r="K13" s="96">
        <f t="shared" si="1"/>
        <v>270</v>
      </c>
      <c r="L13" s="96">
        <f t="shared" si="2"/>
        <v>100</v>
      </c>
      <c r="M13" s="96">
        <f t="shared" si="3"/>
        <v>100</v>
      </c>
    </row>
    <row r="14" spans="1:13" ht="38.25">
      <c r="A14" s="93" t="s">
        <v>103</v>
      </c>
      <c r="B14" s="94" t="s">
        <v>98</v>
      </c>
      <c r="C14" s="94" t="s">
        <v>9</v>
      </c>
      <c r="D14" s="94" t="s">
        <v>15</v>
      </c>
      <c r="E14" s="94" t="s">
        <v>104</v>
      </c>
      <c r="F14" s="95" t="s">
        <v>0</v>
      </c>
      <c r="G14" s="96">
        <v>270</v>
      </c>
      <c r="H14" s="96">
        <f t="shared" si="0"/>
        <v>270</v>
      </c>
      <c r="I14" s="96">
        <f t="shared" si="1"/>
        <v>270</v>
      </c>
      <c r="J14" s="96">
        <f t="shared" si="1"/>
        <v>270</v>
      </c>
      <c r="K14" s="96">
        <f t="shared" si="1"/>
        <v>270</v>
      </c>
      <c r="L14" s="96">
        <f t="shared" si="2"/>
        <v>100</v>
      </c>
      <c r="M14" s="96">
        <f t="shared" si="3"/>
        <v>100</v>
      </c>
    </row>
    <row r="15" spans="1:13">
      <c r="A15" s="93" t="s">
        <v>105</v>
      </c>
      <c r="B15" s="94" t="s">
        <v>98</v>
      </c>
      <c r="C15" s="94" t="s">
        <v>9</v>
      </c>
      <c r="D15" s="94" t="s">
        <v>15</v>
      </c>
      <c r="E15" s="94" t="s">
        <v>104</v>
      </c>
      <c r="F15" s="94" t="s">
        <v>106</v>
      </c>
      <c r="G15" s="96">
        <v>270</v>
      </c>
      <c r="H15" s="96">
        <f t="shared" si="0"/>
        <v>270</v>
      </c>
      <c r="I15" s="96">
        <f t="shared" si="1"/>
        <v>270</v>
      </c>
      <c r="J15" s="96">
        <f t="shared" si="1"/>
        <v>270</v>
      </c>
      <c r="K15" s="96">
        <f t="shared" si="1"/>
        <v>270</v>
      </c>
      <c r="L15" s="96">
        <f t="shared" si="2"/>
        <v>100</v>
      </c>
      <c r="M15" s="96">
        <f t="shared" si="3"/>
        <v>100</v>
      </c>
    </row>
    <row r="16" spans="1:13">
      <c r="A16" s="93" t="s">
        <v>107</v>
      </c>
      <c r="B16" s="94" t="s">
        <v>98</v>
      </c>
      <c r="C16" s="94" t="s">
        <v>9</v>
      </c>
      <c r="D16" s="94" t="s">
        <v>15</v>
      </c>
      <c r="E16" s="94" t="s">
        <v>104</v>
      </c>
      <c r="F16" s="94" t="s">
        <v>108</v>
      </c>
      <c r="G16" s="96">
        <v>270</v>
      </c>
      <c r="H16" s="96">
        <v>270</v>
      </c>
      <c r="I16" s="96">
        <v>270</v>
      </c>
      <c r="J16" s="96">
        <v>270</v>
      </c>
      <c r="K16" s="96">
        <v>270</v>
      </c>
      <c r="L16" s="96">
        <f t="shared" si="2"/>
        <v>100</v>
      </c>
      <c r="M16" s="96">
        <f t="shared" si="3"/>
        <v>100</v>
      </c>
    </row>
    <row r="17" spans="1:14">
      <c r="A17" s="97" t="s">
        <v>0</v>
      </c>
      <c r="B17" s="95" t="s">
        <v>0</v>
      </c>
      <c r="C17" s="95" t="s">
        <v>0</v>
      </c>
      <c r="D17" s="95" t="s">
        <v>0</v>
      </c>
      <c r="E17" s="95" t="s">
        <v>0</v>
      </c>
      <c r="F17" s="95" t="s">
        <v>0</v>
      </c>
      <c r="G17" s="98" t="s">
        <v>0</v>
      </c>
      <c r="H17" s="98"/>
      <c r="I17" s="98"/>
      <c r="J17" s="98"/>
      <c r="K17" s="98"/>
      <c r="L17" s="98"/>
      <c r="M17" s="98"/>
    </row>
    <row r="18" spans="1:14">
      <c r="A18" s="93" t="s">
        <v>28</v>
      </c>
      <c r="B18" s="94" t="s">
        <v>98</v>
      </c>
      <c r="C18" s="94" t="s">
        <v>13</v>
      </c>
      <c r="D18" s="95" t="s">
        <v>0</v>
      </c>
      <c r="E18" s="95" t="s">
        <v>0</v>
      </c>
      <c r="F18" s="95" t="s">
        <v>0</v>
      </c>
      <c r="G18" s="96">
        <v>1531.3</v>
      </c>
      <c r="H18" s="96">
        <f t="shared" ref="H18:I23" si="4">H19</f>
        <v>1761.2508600000001</v>
      </c>
      <c r="I18" s="96">
        <f t="shared" si="4"/>
        <v>1761.2508600000001</v>
      </c>
      <c r="J18" s="96">
        <f t="shared" ref="J18:K23" si="5">J19</f>
        <v>1761.2508600000001</v>
      </c>
      <c r="K18" s="96">
        <f t="shared" si="5"/>
        <v>1761.2508600000001</v>
      </c>
      <c r="L18" s="96">
        <f t="shared" si="2"/>
        <v>100</v>
      </c>
      <c r="M18" s="96">
        <f t="shared" si="3"/>
        <v>100</v>
      </c>
    </row>
    <row r="19" spans="1:14">
      <c r="A19" s="93" t="s">
        <v>31</v>
      </c>
      <c r="B19" s="94" t="s">
        <v>98</v>
      </c>
      <c r="C19" s="94" t="s">
        <v>13</v>
      </c>
      <c r="D19" s="94" t="s">
        <v>32</v>
      </c>
      <c r="E19" s="95" t="s">
        <v>0</v>
      </c>
      <c r="F19" s="95" t="s">
        <v>0</v>
      </c>
      <c r="G19" s="96">
        <v>1531.3</v>
      </c>
      <c r="H19" s="96">
        <f>H20+H25</f>
        <v>1761.2508600000001</v>
      </c>
      <c r="I19" s="96">
        <f t="shared" ref="I19:K19" si="6">I20+I25</f>
        <v>1761.2508600000001</v>
      </c>
      <c r="J19" s="96">
        <f t="shared" si="6"/>
        <v>1761.2508600000001</v>
      </c>
      <c r="K19" s="96">
        <f t="shared" si="6"/>
        <v>1761.2508600000001</v>
      </c>
      <c r="L19" s="96">
        <f t="shared" si="2"/>
        <v>100</v>
      </c>
      <c r="M19" s="96">
        <f t="shared" si="3"/>
        <v>100</v>
      </c>
    </row>
    <row r="20" spans="1:14" ht="38.25">
      <c r="A20" s="93" t="s">
        <v>109</v>
      </c>
      <c r="B20" s="94" t="s">
        <v>98</v>
      </c>
      <c r="C20" s="94" t="s">
        <v>13</v>
      </c>
      <c r="D20" s="94" t="s">
        <v>32</v>
      </c>
      <c r="E20" s="94" t="s">
        <v>110</v>
      </c>
      <c r="F20" s="95" t="s">
        <v>0</v>
      </c>
      <c r="G20" s="96">
        <v>1531.3</v>
      </c>
      <c r="H20" s="96">
        <f t="shared" si="4"/>
        <v>1531.2508600000001</v>
      </c>
      <c r="I20" s="96">
        <f t="shared" si="4"/>
        <v>1531.2508600000001</v>
      </c>
      <c r="J20" s="96">
        <f t="shared" si="5"/>
        <v>1531.2508600000001</v>
      </c>
      <c r="K20" s="96">
        <f t="shared" si="5"/>
        <v>1531.2508600000001</v>
      </c>
      <c r="L20" s="96">
        <f t="shared" si="2"/>
        <v>100</v>
      </c>
      <c r="M20" s="96">
        <f t="shared" si="3"/>
        <v>100</v>
      </c>
    </row>
    <row r="21" spans="1:14">
      <c r="A21" s="93" t="s">
        <v>111</v>
      </c>
      <c r="B21" s="94" t="s">
        <v>98</v>
      </c>
      <c r="C21" s="94" t="s">
        <v>13</v>
      </c>
      <c r="D21" s="94" t="s">
        <v>32</v>
      </c>
      <c r="E21" s="94" t="s">
        <v>112</v>
      </c>
      <c r="F21" s="95" t="s">
        <v>0</v>
      </c>
      <c r="G21" s="96">
        <v>1531.3</v>
      </c>
      <c r="H21" s="96">
        <f t="shared" si="4"/>
        <v>1531.2508600000001</v>
      </c>
      <c r="I21" s="96">
        <f t="shared" si="4"/>
        <v>1531.2508600000001</v>
      </c>
      <c r="J21" s="96">
        <f t="shared" si="5"/>
        <v>1531.2508600000001</v>
      </c>
      <c r="K21" s="96">
        <f t="shared" si="5"/>
        <v>1531.2508600000001</v>
      </c>
      <c r="L21" s="96">
        <f t="shared" si="2"/>
        <v>100</v>
      </c>
      <c r="M21" s="96">
        <f t="shared" si="3"/>
        <v>100</v>
      </c>
    </row>
    <row r="22" spans="1:14" ht="25.5">
      <c r="A22" s="93" t="s">
        <v>113</v>
      </c>
      <c r="B22" s="94" t="s">
        <v>98</v>
      </c>
      <c r="C22" s="94" t="s">
        <v>13</v>
      </c>
      <c r="D22" s="94" t="s">
        <v>32</v>
      </c>
      <c r="E22" s="94" t="s">
        <v>114</v>
      </c>
      <c r="F22" s="95" t="s">
        <v>0</v>
      </c>
      <c r="G22" s="96">
        <v>1531.3</v>
      </c>
      <c r="H22" s="96">
        <f t="shared" si="4"/>
        <v>1531.2508600000001</v>
      </c>
      <c r="I22" s="96">
        <f t="shared" si="4"/>
        <v>1531.2508600000001</v>
      </c>
      <c r="J22" s="96">
        <f t="shared" si="5"/>
        <v>1531.2508600000001</v>
      </c>
      <c r="K22" s="96">
        <f t="shared" si="5"/>
        <v>1531.2508600000001</v>
      </c>
      <c r="L22" s="96">
        <f t="shared" si="2"/>
        <v>100</v>
      </c>
      <c r="M22" s="96">
        <f t="shared" si="3"/>
        <v>100</v>
      </c>
    </row>
    <row r="23" spans="1:14" ht="25.5">
      <c r="A23" s="93" t="s">
        <v>115</v>
      </c>
      <c r="B23" s="94" t="s">
        <v>98</v>
      </c>
      <c r="C23" s="94" t="s">
        <v>13</v>
      </c>
      <c r="D23" s="94" t="s">
        <v>32</v>
      </c>
      <c r="E23" s="94" t="s">
        <v>114</v>
      </c>
      <c r="F23" s="94" t="s">
        <v>116</v>
      </c>
      <c r="G23" s="96">
        <v>1531.3</v>
      </c>
      <c r="H23" s="96">
        <f t="shared" si="4"/>
        <v>1531.2508600000001</v>
      </c>
      <c r="I23" s="96">
        <f t="shared" si="4"/>
        <v>1531.2508600000001</v>
      </c>
      <c r="J23" s="96">
        <f t="shared" si="5"/>
        <v>1531.2508600000001</v>
      </c>
      <c r="K23" s="96">
        <f t="shared" si="5"/>
        <v>1531.2508600000001</v>
      </c>
      <c r="L23" s="96">
        <f t="shared" si="2"/>
        <v>100</v>
      </c>
      <c r="M23" s="96">
        <f t="shared" si="3"/>
        <v>100</v>
      </c>
    </row>
    <row r="24" spans="1:14" ht="63.75">
      <c r="A24" s="93" t="s">
        <v>117</v>
      </c>
      <c r="B24" s="94" t="s">
        <v>98</v>
      </c>
      <c r="C24" s="94" t="s">
        <v>13</v>
      </c>
      <c r="D24" s="94" t="s">
        <v>32</v>
      </c>
      <c r="E24" s="94" t="s">
        <v>114</v>
      </c>
      <c r="F24" s="94" t="s">
        <v>118</v>
      </c>
      <c r="G24" s="96">
        <v>1531.3</v>
      </c>
      <c r="H24" s="96">
        <v>1531.2508600000001</v>
      </c>
      <c r="I24" s="96">
        <v>1531.2508600000001</v>
      </c>
      <c r="J24" s="96">
        <v>1531.2508600000001</v>
      </c>
      <c r="K24" s="96">
        <v>1531.2508600000001</v>
      </c>
      <c r="L24" s="96">
        <f t="shared" si="2"/>
        <v>100</v>
      </c>
      <c r="M24" s="96">
        <f t="shared" si="3"/>
        <v>100</v>
      </c>
    </row>
    <row r="25" spans="1:14" s="22" customFormat="1">
      <c r="A25" s="93" t="s">
        <v>659</v>
      </c>
      <c r="B25" s="94" t="s">
        <v>98</v>
      </c>
      <c r="C25" s="94" t="s">
        <v>13</v>
      </c>
      <c r="D25" s="94" t="s">
        <v>32</v>
      </c>
      <c r="E25" s="99" t="s">
        <v>660</v>
      </c>
      <c r="F25" s="94"/>
      <c r="G25" s="96"/>
      <c r="H25" s="96">
        <f>H26</f>
        <v>230</v>
      </c>
      <c r="I25" s="96">
        <f t="shared" ref="I25:K27" si="7">I26</f>
        <v>230</v>
      </c>
      <c r="J25" s="96">
        <f t="shared" si="7"/>
        <v>230</v>
      </c>
      <c r="K25" s="96">
        <f t="shared" si="7"/>
        <v>230</v>
      </c>
      <c r="L25" s="96">
        <f t="shared" si="2"/>
        <v>100</v>
      </c>
      <c r="M25" s="96">
        <f t="shared" si="3"/>
        <v>100</v>
      </c>
      <c r="N25" s="60"/>
    </row>
    <row r="26" spans="1:14" s="22" customFormat="1">
      <c r="A26" s="93" t="s">
        <v>659</v>
      </c>
      <c r="B26" s="94" t="s">
        <v>98</v>
      </c>
      <c r="C26" s="94" t="s">
        <v>13</v>
      </c>
      <c r="D26" s="94" t="s">
        <v>32</v>
      </c>
      <c r="E26" s="99" t="s">
        <v>661</v>
      </c>
      <c r="F26" s="94"/>
      <c r="G26" s="96"/>
      <c r="H26" s="96">
        <f>H27</f>
        <v>230</v>
      </c>
      <c r="I26" s="96">
        <f t="shared" si="7"/>
        <v>230</v>
      </c>
      <c r="J26" s="96">
        <f t="shared" si="7"/>
        <v>230</v>
      </c>
      <c r="K26" s="96">
        <f t="shared" si="7"/>
        <v>230</v>
      </c>
      <c r="L26" s="96">
        <f t="shared" si="2"/>
        <v>100</v>
      </c>
      <c r="M26" s="96">
        <f t="shared" si="3"/>
        <v>100</v>
      </c>
      <c r="N26" s="60"/>
    </row>
    <row r="27" spans="1:14" s="22" customFormat="1">
      <c r="A27" s="93" t="s">
        <v>105</v>
      </c>
      <c r="B27" s="94" t="s">
        <v>98</v>
      </c>
      <c r="C27" s="94" t="s">
        <v>13</v>
      </c>
      <c r="D27" s="94" t="s">
        <v>32</v>
      </c>
      <c r="E27" s="100" t="s">
        <v>661</v>
      </c>
      <c r="F27" s="94">
        <v>500</v>
      </c>
      <c r="G27" s="96"/>
      <c r="H27" s="96">
        <f>H28</f>
        <v>230</v>
      </c>
      <c r="I27" s="96">
        <f t="shared" si="7"/>
        <v>230</v>
      </c>
      <c r="J27" s="96">
        <f t="shared" si="7"/>
        <v>230</v>
      </c>
      <c r="K27" s="96">
        <f t="shared" si="7"/>
        <v>230</v>
      </c>
      <c r="L27" s="96">
        <f t="shared" si="2"/>
        <v>100</v>
      </c>
      <c r="M27" s="96">
        <f t="shared" si="3"/>
        <v>100</v>
      </c>
      <c r="N27" s="60"/>
    </row>
    <row r="28" spans="1:14" s="22" customFormat="1">
      <c r="A28" s="101" t="s">
        <v>424</v>
      </c>
      <c r="B28" s="94" t="s">
        <v>98</v>
      </c>
      <c r="C28" s="94" t="s">
        <v>13</v>
      </c>
      <c r="D28" s="94" t="s">
        <v>32</v>
      </c>
      <c r="E28" s="100" t="s">
        <v>661</v>
      </c>
      <c r="F28" s="94">
        <v>540</v>
      </c>
      <c r="G28" s="96"/>
      <c r="H28" s="96">
        <v>230</v>
      </c>
      <c r="I28" s="96">
        <v>230</v>
      </c>
      <c r="J28" s="96">
        <v>230</v>
      </c>
      <c r="K28" s="96">
        <v>230</v>
      </c>
      <c r="L28" s="96">
        <f t="shared" si="2"/>
        <v>100</v>
      </c>
      <c r="M28" s="96">
        <f t="shared" si="3"/>
        <v>100</v>
      </c>
      <c r="N28" s="60"/>
    </row>
    <row r="29" spans="1:14">
      <c r="A29" s="97" t="s">
        <v>0</v>
      </c>
      <c r="B29" s="95" t="s">
        <v>0</v>
      </c>
      <c r="C29" s="95" t="s">
        <v>0</v>
      </c>
      <c r="D29" s="95" t="s">
        <v>0</v>
      </c>
      <c r="E29" s="95" t="s">
        <v>0</v>
      </c>
      <c r="F29" s="95" t="s">
        <v>0</v>
      </c>
      <c r="G29" s="98" t="s">
        <v>0</v>
      </c>
      <c r="H29" s="98"/>
      <c r="I29" s="98"/>
      <c r="J29" s="98"/>
      <c r="K29" s="98"/>
      <c r="L29" s="98"/>
      <c r="M29" s="98"/>
    </row>
    <row r="30" spans="1:14">
      <c r="A30" s="93" t="s">
        <v>33</v>
      </c>
      <c r="B30" s="94" t="s">
        <v>98</v>
      </c>
      <c r="C30" s="94" t="s">
        <v>15</v>
      </c>
      <c r="D30" s="95" t="s">
        <v>0</v>
      </c>
      <c r="E30" s="95" t="s">
        <v>0</v>
      </c>
      <c r="F30" s="95" t="s">
        <v>0</v>
      </c>
      <c r="G30" s="96">
        <v>133746.5</v>
      </c>
      <c r="H30" s="96">
        <f>H31+H38+H45+H62</f>
        <v>153679.80445</v>
      </c>
      <c r="I30" s="96">
        <f>I31+I38+I45+I62</f>
        <v>105493.34513</v>
      </c>
      <c r="J30" s="96">
        <f>J31+J38+J45+J62</f>
        <v>105492.25512999998</v>
      </c>
      <c r="K30" s="96">
        <f>K31+K38+K45+K62</f>
        <v>100767.82076</v>
      </c>
      <c r="L30" s="96">
        <f t="shared" si="2"/>
        <v>65.569982419378334</v>
      </c>
      <c r="M30" s="96">
        <f t="shared" si="3"/>
        <v>95.520547420146059</v>
      </c>
    </row>
    <row r="31" spans="1:14">
      <c r="A31" s="93" t="s">
        <v>37</v>
      </c>
      <c r="B31" s="94" t="s">
        <v>98</v>
      </c>
      <c r="C31" s="94" t="s">
        <v>15</v>
      </c>
      <c r="D31" s="94" t="s">
        <v>19</v>
      </c>
      <c r="E31" s="95" t="s">
        <v>0</v>
      </c>
      <c r="F31" s="95" t="s">
        <v>0</v>
      </c>
      <c r="G31" s="96">
        <v>21546.2</v>
      </c>
      <c r="H31" s="96">
        <f>H32</f>
        <v>21546.205450000001</v>
      </c>
      <c r="I31" s="96">
        <f t="shared" ref="I31:K35" si="8">I32</f>
        <v>18458.126130000001</v>
      </c>
      <c r="J31" s="96">
        <f t="shared" si="8"/>
        <v>18458.126130000001</v>
      </c>
      <c r="K31" s="96">
        <f t="shared" si="8"/>
        <v>18458.126130000001</v>
      </c>
      <c r="L31" s="96">
        <f t="shared" si="2"/>
        <v>85.667641909540976</v>
      </c>
      <c r="M31" s="96">
        <f t="shared" si="3"/>
        <v>100</v>
      </c>
    </row>
    <row r="32" spans="1:14" ht="38.25">
      <c r="A32" s="93" t="s">
        <v>119</v>
      </c>
      <c r="B32" s="94" t="s">
        <v>98</v>
      </c>
      <c r="C32" s="94" t="s">
        <v>15</v>
      </c>
      <c r="D32" s="94" t="s">
        <v>19</v>
      </c>
      <c r="E32" s="94" t="s">
        <v>120</v>
      </c>
      <c r="F32" s="95" t="s">
        <v>0</v>
      </c>
      <c r="G32" s="96">
        <v>21546.2</v>
      </c>
      <c r="H32" s="96">
        <f>H33</f>
        <v>21546.205450000001</v>
      </c>
      <c r="I32" s="96">
        <f t="shared" si="8"/>
        <v>18458.126130000001</v>
      </c>
      <c r="J32" s="96">
        <f t="shared" si="8"/>
        <v>18458.126130000001</v>
      </c>
      <c r="K32" s="96">
        <f t="shared" si="8"/>
        <v>18458.126130000001</v>
      </c>
      <c r="L32" s="96">
        <f t="shared" si="2"/>
        <v>85.667641909540976</v>
      </c>
      <c r="M32" s="96">
        <f t="shared" si="3"/>
        <v>100</v>
      </c>
    </row>
    <row r="33" spans="1:14" ht="25.5">
      <c r="A33" s="93" t="s">
        <v>121</v>
      </c>
      <c r="B33" s="94" t="s">
        <v>98</v>
      </c>
      <c r="C33" s="94" t="s">
        <v>15</v>
      </c>
      <c r="D33" s="94" t="s">
        <v>19</v>
      </c>
      <c r="E33" s="94" t="s">
        <v>122</v>
      </c>
      <c r="F33" s="95" t="s">
        <v>0</v>
      </c>
      <c r="G33" s="96">
        <v>21546.2</v>
      </c>
      <c r="H33" s="96">
        <f>H34</f>
        <v>21546.205450000001</v>
      </c>
      <c r="I33" s="96">
        <f t="shared" si="8"/>
        <v>18458.126130000001</v>
      </c>
      <c r="J33" s="96">
        <f t="shared" si="8"/>
        <v>18458.126130000001</v>
      </c>
      <c r="K33" s="96">
        <f t="shared" si="8"/>
        <v>18458.126130000001</v>
      </c>
      <c r="L33" s="96">
        <f t="shared" si="2"/>
        <v>85.667641909540976</v>
      </c>
      <c r="M33" s="96">
        <f t="shared" si="3"/>
        <v>100</v>
      </c>
    </row>
    <row r="34" spans="1:14" ht="25.5">
      <c r="A34" s="93" t="s">
        <v>113</v>
      </c>
      <c r="B34" s="94" t="s">
        <v>98</v>
      </c>
      <c r="C34" s="94" t="s">
        <v>15</v>
      </c>
      <c r="D34" s="94" t="s">
        <v>19</v>
      </c>
      <c r="E34" s="94" t="s">
        <v>123</v>
      </c>
      <c r="F34" s="95" t="s">
        <v>0</v>
      </c>
      <c r="G34" s="96">
        <v>21546.2</v>
      </c>
      <c r="H34" s="96">
        <f>H35</f>
        <v>21546.205450000001</v>
      </c>
      <c r="I34" s="96">
        <f t="shared" si="8"/>
        <v>18458.126130000001</v>
      </c>
      <c r="J34" s="96">
        <f t="shared" si="8"/>
        <v>18458.126130000001</v>
      </c>
      <c r="K34" s="96">
        <f t="shared" si="8"/>
        <v>18458.126130000001</v>
      </c>
      <c r="L34" s="96">
        <f t="shared" si="2"/>
        <v>85.667641909540976</v>
      </c>
      <c r="M34" s="96">
        <f t="shared" si="3"/>
        <v>100</v>
      </c>
    </row>
    <row r="35" spans="1:14" ht="25.5">
      <c r="A35" s="93" t="s">
        <v>115</v>
      </c>
      <c r="B35" s="94" t="s">
        <v>98</v>
      </c>
      <c r="C35" s="94" t="s">
        <v>15</v>
      </c>
      <c r="D35" s="94" t="s">
        <v>19</v>
      </c>
      <c r="E35" s="94" t="s">
        <v>123</v>
      </c>
      <c r="F35" s="94" t="s">
        <v>116</v>
      </c>
      <c r="G35" s="96">
        <v>21546.2</v>
      </c>
      <c r="H35" s="96">
        <f>H36</f>
        <v>21546.205450000001</v>
      </c>
      <c r="I35" s="96">
        <f t="shared" si="8"/>
        <v>18458.126130000001</v>
      </c>
      <c r="J35" s="96">
        <f t="shared" si="8"/>
        <v>18458.126130000001</v>
      </c>
      <c r="K35" s="96">
        <f t="shared" si="8"/>
        <v>18458.126130000001</v>
      </c>
      <c r="L35" s="96">
        <f t="shared" si="2"/>
        <v>85.667641909540976</v>
      </c>
      <c r="M35" s="96">
        <f t="shared" si="3"/>
        <v>100</v>
      </c>
    </row>
    <row r="36" spans="1:14" ht="63.75">
      <c r="A36" s="93" t="s">
        <v>117</v>
      </c>
      <c r="B36" s="94" t="s">
        <v>98</v>
      </c>
      <c r="C36" s="94" t="s">
        <v>15</v>
      </c>
      <c r="D36" s="94" t="s">
        <v>19</v>
      </c>
      <c r="E36" s="94" t="s">
        <v>123</v>
      </c>
      <c r="F36" s="94" t="s">
        <v>118</v>
      </c>
      <c r="G36" s="96">
        <v>21546.2</v>
      </c>
      <c r="H36" s="96">
        <v>21546.205450000001</v>
      </c>
      <c r="I36" s="96">
        <v>18458.126130000001</v>
      </c>
      <c r="J36" s="96">
        <v>18458.126130000001</v>
      </c>
      <c r="K36" s="96">
        <v>18458.126130000001</v>
      </c>
      <c r="L36" s="96">
        <f t="shared" si="2"/>
        <v>85.667641909540976</v>
      </c>
      <c r="M36" s="96">
        <f t="shared" si="3"/>
        <v>100</v>
      </c>
    </row>
    <row r="37" spans="1:14" s="18" customFormat="1">
      <c r="A37" s="93"/>
      <c r="B37" s="94"/>
      <c r="C37" s="94"/>
      <c r="D37" s="94"/>
      <c r="E37" s="94"/>
      <c r="F37" s="94"/>
      <c r="G37" s="96"/>
      <c r="H37" s="96"/>
      <c r="I37" s="96"/>
      <c r="J37" s="96"/>
      <c r="K37" s="96"/>
      <c r="L37" s="96"/>
      <c r="M37" s="96"/>
      <c r="N37" s="60"/>
    </row>
    <row r="38" spans="1:14">
      <c r="A38" s="93" t="s">
        <v>38</v>
      </c>
      <c r="B38" s="94" t="s">
        <v>98</v>
      </c>
      <c r="C38" s="94" t="s">
        <v>15</v>
      </c>
      <c r="D38" s="94" t="s">
        <v>21</v>
      </c>
      <c r="E38" s="95" t="s">
        <v>0</v>
      </c>
      <c r="F38" s="95" t="s">
        <v>0</v>
      </c>
      <c r="G38" s="96">
        <v>2008.9</v>
      </c>
      <c r="H38" s="96">
        <f>H39</f>
        <v>2008.8910000000001</v>
      </c>
      <c r="I38" s="96">
        <f t="shared" ref="I38:K42" si="9">I39</f>
        <v>2008.8910000000001</v>
      </c>
      <c r="J38" s="96">
        <f t="shared" si="9"/>
        <v>2008.8910000000001</v>
      </c>
      <c r="K38" s="96">
        <f t="shared" si="9"/>
        <v>2008.8910000000001</v>
      </c>
      <c r="L38" s="96">
        <f t="shared" si="2"/>
        <v>100</v>
      </c>
      <c r="M38" s="96">
        <f t="shared" si="3"/>
        <v>100</v>
      </c>
    </row>
    <row r="39" spans="1:14" ht="25.5">
      <c r="A39" s="93" t="s">
        <v>124</v>
      </c>
      <c r="B39" s="94" t="s">
        <v>98</v>
      </c>
      <c r="C39" s="94" t="s">
        <v>15</v>
      </c>
      <c r="D39" s="94" t="s">
        <v>21</v>
      </c>
      <c r="E39" s="94" t="s">
        <v>125</v>
      </c>
      <c r="F39" s="95" t="s">
        <v>0</v>
      </c>
      <c r="G39" s="96">
        <v>2008.9</v>
      </c>
      <c r="H39" s="96">
        <f>H40</f>
        <v>2008.8910000000001</v>
      </c>
      <c r="I39" s="96">
        <f t="shared" si="9"/>
        <v>2008.8910000000001</v>
      </c>
      <c r="J39" s="96">
        <f t="shared" si="9"/>
        <v>2008.8910000000001</v>
      </c>
      <c r="K39" s="96">
        <f t="shared" si="9"/>
        <v>2008.8910000000001</v>
      </c>
      <c r="L39" s="96">
        <f t="shared" si="2"/>
        <v>100</v>
      </c>
      <c r="M39" s="96">
        <f t="shared" si="3"/>
        <v>100</v>
      </c>
    </row>
    <row r="40" spans="1:14">
      <c r="A40" s="93" t="s">
        <v>126</v>
      </c>
      <c r="B40" s="94" t="s">
        <v>98</v>
      </c>
      <c r="C40" s="94" t="s">
        <v>15</v>
      </c>
      <c r="D40" s="94" t="s">
        <v>21</v>
      </c>
      <c r="E40" s="94" t="s">
        <v>127</v>
      </c>
      <c r="F40" s="95" t="s">
        <v>0</v>
      </c>
      <c r="G40" s="96">
        <v>2008.9</v>
      </c>
      <c r="H40" s="96">
        <f>H41</f>
        <v>2008.8910000000001</v>
      </c>
      <c r="I40" s="96">
        <f t="shared" si="9"/>
        <v>2008.8910000000001</v>
      </c>
      <c r="J40" s="96">
        <f t="shared" si="9"/>
        <v>2008.8910000000001</v>
      </c>
      <c r="K40" s="96">
        <f t="shared" si="9"/>
        <v>2008.8910000000001</v>
      </c>
      <c r="L40" s="96">
        <f t="shared" si="2"/>
        <v>100</v>
      </c>
      <c r="M40" s="96">
        <f t="shared" si="3"/>
        <v>100</v>
      </c>
    </row>
    <row r="41" spans="1:14">
      <c r="A41" s="93" t="s">
        <v>128</v>
      </c>
      <c r="B41" s="94" t="s">
        <v>98</v>
      </c>
      <c r="C41" s="94" t="s">
        <v>15</v>
      </c>
      <c r="D41" s="94" t="s">
        <v>21</v>
      </c>
      <c r="E41" s="94" t="s">
        <v>129</v>
      </c>
      <c r="F41" s="95" t="s">
        <v>0</v>
      </c>
      <c r="G41" s="96">
        <v>2008.9</v>
      </c>
      <c r="H41" s="96">
        <f>H42</f>
        <v>2008.8910000000001</v>
      </c>
      <c r="I41" s="96">
        <f t="shared" si="9"/>
        <v>2008.8910000000001</v>
      </c>
      <c r="J41" s="96">
        <f t="shared" si="9"/>
        <v>2008.8910000000001</v>
      </c>
      <c r="K41" s="96">
        <f t="shared" si="9"/>
        <v>2008.8910000000001</v>
      </c>
      <c r="L41" s="96">
        <f t="shared" si="2"/>
        <v>100</v>
      </c>
      <c r="M41" s="96">
        <f t="shared" si="3"/>
        <v>100</v>
      </c>
    </row>
    <row r="42" spans="1:14" ht="25.5">
      <c r="A42" s="93" t="s">
        <v>130</v>
      </c>
      <c r="B42" s="94" t="s">
        <v>98</v>
      </c>
      <c r="C42" s="94" t="s">
        <v>15</v>
      </c>
      <c r="D42" s="94" t="s">
        <v>21</v>
      </c>
      <c r="E42" s="94" t="s">
        <v>129</v>
      </c>
      <c r="F42" s="94" t="s">
        <v>131</v>
      </c>
      <c r="G42" s="96">
        <v>2008.9</v>
      </c>
      <c r="H42" s="96">
        <f>H43</f>
        <v>2008.8910000000001</v>
      </c>
      <c r="I42" s="96">
        <f t="shared" si="9"/>
        <v>2008.8910000000001</v>
      </c>
      <c r="J42" s="96">
        <f t="shared" si="9"/>
        <v>2008.8910000000001</v>
      </c>
      <c r="K42" s="96">
        <f t="shared" si="9"/>
        <v>2008.8910000000001</v>
      </c>
      <c r="L42" s="96">
        <f t="shared" si="2"/>
        <v>100</v>
      </c>
      <c r="M42" s="96">
        <f t="shared" si="3"/>
        <v>100</v>
      </c>
    </row>
    <row r="43" spans="1:14">
      <c r="A43" s="93" t="s">
        <v>132</v>
      </c>
      <c r="B43" s="94" t="s">
        <v>98</v>
      </c>
      <c r="C43" s="94" t="s">
        <v>15</v>
      </c>
      <c r="D43" s="94" t="s">
        <v>21</v>
      </c>
      <c r="E43" s="94" t="s">
        <v>129</v>
      </c>
      <c r="F43" s="94" t="s">
        <v>133</v>
      </c>
      <c r="G43" s="96">
        <v>2008.9</v>
      </c>
      <c r="H43" s="96">
        <v>2008.8910000000001</v>
      </c>
      <c r="I43" s="96">
        <v>2008.8910000000001</v>
      </c>
      <c r="J43" s="96">
        <v>2008.8910000000001</v>
      </c>
      <c r="K43" s="96">
        <v>2008.8910000000001</v>
      </c>
      <c r="L43" s="96">
        <f t="shared" si="2"/>
        <v>100</v>
      </c>
      <c r="M43" s="96">
        <f t="shared" si="3"/>
        <v>100</v>
      </c>
    </row>
    <row r="44" spans="1:14" s="18" customFormat="1">
      <c r="A44" s="93"/>
      <c r="B44" s="94"/>
      <c r="C44" s="94"/>
      <c r="D44" s="94"/>
      <c r="E44" s="94"/>
      <c r="F44" s="94"/>
      <c r="G44" s="96"/>
      <c r="H44" s="96"/>
      <c r="I44" s="96"/>
      <c r="J44" s="96"/>
      <c r="K44" s="96"/>
      <c r="L44" s="96"/>
      <c r="M44" s="96"/>
      <c r="N44" s="60"/>
    </row>
    <row r="45" spans="1:14">
      <c r="A45" s="93" t="s">
        <v>41</v>
      </c>
      <c r="B45" s="94" t="s">
        <v>98</v>
      </c>
      <c r="C45" s="94" t="s">
        <v>15</v>
      </c>
      <c r="D45" s="94" t="s">
        <v>30</v>
      </c>
      <c r="E45" s="95" t="s">
        <v>0</v>
      </c>
      <c r="F45" s="95" t="s">
        <v>0</v>
      </c>
      <c r="G45" s="96">
        <v>9934.2999999999993</v>
      </c>
      <c r="H45" s="96">
        <f>H46+H57</f>
        <v>9934.3079999999991</v>
      </c>
      <c r="I45" s="96">
        <f>I46+I57</f>
        <v>8.0000000000000002E-3</v>
      </c>
      <c r="J45" s="96">
        <f>J46+J57</f>
        <v>8.0000000000000002E-3</v>
      </c>
      <c r="K45" s="96">
        <f>K46+K57</f>
        <v>8.0000000000000002E-3</v>
      </c>
      <c r="L45" s="96">
        <f t="shared" ref="L45:L47" si="10">K45/H45*100</f>
        <v>8.0529011180245275E-5</v>
      </c>
      <c r="M45" s="96">
        <f t="shared" ref="M45:M47" si="11">K45/I45*100</f>
        <v>100</v>
      </c>
    </row>
    <row r="46" spans="1:14" ht="51">
      <c r="A46" s="93" t="s">
        <v>134</v>
      </c>
      <c r="B46" s="94" t="s">
        <v>98</v>
      </c>
      <c r="C46" s="94" t="s">
        <v>15</v>
      </c>
      <c r="D46" s="94" t="s">
        <v>30</v>
      </c>
      <c r="E46" s="94" t="s">
        <v>135</v>
      </c>
      <c r="F46" s="95" t="s">
        <v>0</v>
      </c>
      <c r="G46" s="96">
        <v>8785</v>
      </c>
      <c r="H46" s="96">
        <f>H47</f>
        <v>8784.9589999999989</v>
      </c>
      <c r="I46" s="96">
        <f t="shared" ref="I46:K46" si="12">I47</f>
        <v>8.0000000000000002E-3</v>
      </c>
      <c r="J46" s="96">
        <f t="shared" si="12"/>
        <v>8.0000000000000002E-3</v>
      </c>
      <c r="K46" s="96">
        <f t="shared" si="12"/>
        <v>8.0000000000000002E-3</v>
      </c>
      <c r="L46" s="96">
        <f t="shared" si="10"/>
        <v>9.1064739175219833E-5</v>
      </c>
      <c r="M46" s="96">
        <f t="shared" si="11"/>
        <v>100</v>
      </c>
    </row>
    <row r="47" spans="1:14" ht="24" customHeight="1">
      <c r="A47" s="93" t="s">
        <v>136</v>
      </c>
      <c r="B47" s="94" t="s">
        <v>98</v>
      </c>
      <c r="C47" s="94" t="s">
        <v>15</v>
      </c>
      <c r="D47" s="94" t="s">
        <v>30</v>
      </c>
      <c r="E47" s="94" t="s">
        <v>137</v>
      </c>
      <c r="F47" s="95" t="s">
        <v>0</v>
      </c>
      <c r="G47" s="96">
        <v>8785</v>
      </c>
      <c r="H47" s="96">
        <f>H48+H51+H54</f>
        <v>8784.9589999999989</v>
      </c>
      <c r="I47" s="96">
        <f t="shared" ref="I47:K47" si="13">I48+I51+I54</f>
        <v>8.0000000000000002E-3</v>
      </c>
      <c r="J47" s="96">
        <f t="shared" si="13"/>
        <v>8.0000000000000002E-3</v>
      </c>
      <c r="K47" s="96">
        <f t="shared" si="13"/>
        <v>8.0000000000000002E-3</v>
      </c>
      <c r="L47" s="96">
        <f t="shared" si="10"/>
        <v>9.1064739175219833E-5</v>
      </c>
      <c r="M47" s="96">
        <f t="shared" si="11"/>
        <v>100</v>
      </c>
    </row>
    <row r="48" spans="1:14" hidden="1">
      <c r="A48" s="93" t="s">
        <v>128</v>
      </c>
      <c r="B48" s="94" t="s">
        <v>98</v>
      </c>
      <c r="C48" s="94" t="s">
        <v>15</v>
      </c>
      <c r="D48" s="94" t="s">
        <v>30</v>
      </c>
      <c r="E48" s="94" t="s">
        <v>138</v>
      </c>
      <c r="F48" s="95" t="s">
        <v>0</v>
      </c>
      <c r="G48" s="96" t="s">
        <v>0</v>
      </c>
      <c r="H48" s="96">
        <f>H49</f>
        <v>8.0000000000000002E-3</v>
      </c>
      <c r="I48" s="96">
        <f t="shared" ref="I48:K49" si="14">I49</f>
        <v>8.0000000000000002E-3</v>
      </c>
      <c r="J48" s="96">
        <f t="shared" si="14"/>
        <v>8.0000000000000002E-3</v>
      </c>
      <c r="K48" s="96">
        <f t="shared" si="14"/>
        <v>8.0000000000000002E-3</v>
      </c>
      <c r="L48" s="96">
        <f t="shared" si="2"/>
        <v>100</v>
      </c>
      <c r="M48" s="96">
        <f t="shared" si="3"/>
        <v>100</v>
      </c>
    </row>
    <row r="49" spans="1:14" ht="17.25" customHeight="1">
      <c r="A49" s="93" t="s">
        <v>130</v>
      </c>
      <c r="B49" s="94" t="s">
        <v>98</v>
      </c>
      <c r="C49" s="94" t="s">
        <v>15</v>
      </c>
      <c r="D49" s="94" t="s">
        <v>30</v>
      </c>
      <c r="E49" s="94" t="s">
        <v>138</v>
      </c>
      <c r="F49" s="94" t="s">
        <v>131</v>
      </c>
      <c r="G49" s="96">
        <v>0</v>
      </c>
      <c r="H49" s="96">
        <f>H50</f>
        <v>8.0000000000000002E-3</v>
      </c>
      <c r="I49" s="96">
        <f t="shared" si="14"/>
        <v>8.0000000000000002E-3</v>
      </c>
      <c r="J49" s="96">
        <f t="shared" si="14"/>
        <v>8.0000000000000002E-3</v>
      </c>
      <c r="K49" s="96">
        <f t="shared" si="14"/>
        <v>8.0000000000000002E-3</v>
      </c>
      <c r="L49" s="96">
        <f t="shared" si="2"/>
        <v>100</v>
      </c>
      <c r="M49" s="96">
        <f t="shared" si="3"/>
        <v>100</v>
      </c>
    </row>
    <row r="50" spans="1:14" ht="18.75" customHeight="1">
      <c r="A50" s="93" t="s">
        <v>132</v>
      </c>
      <c r="B50" s="94" t="s">
        <v>98</v>
      </c>
      <c r="C50" s="94" t="s">
        <v>15</v>
      </c>
      <c r="D50" s="94" t="s">
        <v>30</v>
      </c>
      <c r="E50" s="94" t="s">
        <v>138</v>
      </c>
      <c r="F50" s="94" t="s">
        <v>133</v>
      </c>
      <c r="G50" s="96">
        <v>0</v>
      </c>
      <c r="H50" s="96">
        <v>8.0000000000000002E-3</v>
      </c>
      <c r="I50" s="96">
        <v>8.0000000000000002E-3</v>
      </c>
      <c r="J50" s="96">
        <v>8.0000000000000002E-3</v>
      </c>
      <c r="K50" s="96">
        <v>8.0000000000000002E-3</v>
      </c>
      <c r="L50" s="96">
        <f t="shared" si="2"/>
        <v>100</v>
      </c>
      <c r="M50" s="96">
        <f t="shared" si="3"/>
        <v>100</v>
      </c>
    </row>
    <row r="51" spans="1:14" ht="25.5">
      <c r="A51" s="93" t="s">
        <v>113</v>
      </c>
      <c r="B51" s="94" t="s">
        <v>98</v>
      </c>
      <c r="C51" s="94" t="s">
        <v>15</v>
      </c>
      <c r="D51" s="94" t="s">
        <v>30</v>
      </c>
      <c r="E51" s="94" t="s">
        <v>139</v>
      </c>
      <c r="F51" s="95" t="s">
        <v>0</v>
      </c>
      <c r="G51" s="96">
        <v>8785</v>
      </c>
      <c r="H51" s="96">
        <f>H52</f>
        <v>8784.9509999999991</v>
      </c>
      <c r="I51" s="96">
        <f t="shared" ref="I51:K52" si="15">I52</f>
        <v>0</v>
      </c>
      <c r="J51" s="96">
        <f t="shared" si="15"/>
        <v>0</v>
      </c>
      <c r="K51" s="96">
        <f t="shared" si="15"/>
        <v>0</v>
      </c>
      <c r="L51" s="96">
        <f t="shared" si="2"/>
        <v>0</v>
      </c>
      <c r="M51" s="96">
        <v>0</v>
      </c>
    </row>
    <row r="52" spans="1:14" ht="25.5">
      <c r="A52" s="93" t="s">
        <v>115</v>
      </c>
      <c r="B52" s="94" t="s">
        <v>98</v>
      </c>
      <c r="C52" s="94" t="s">
        <v>15</v>
      </c>
      <c r="D52" s="94" t="s">
        <v>30</v>
      </c>
      <c r="E52" s="94" t="s">
        <v>139</v>
      </c>
      <c r="F52" s="94" t="s">
        <v>116</v>
      </c>
      <c r="G52" s="96">
        <v>8785</v>
      </c>
      <c r="H52" s="96">
        <f>H53</f>
        <v>8784.9509999999991</v>
      </c>
      <c r="I52" s="96">
        <f t="shared" si="15"/>
        <v>0</v>
      </c>
      <c r="J52" s="96">
        <f t="shared" si="15"/>
        <v>0</v>
      </c>
      <c r="K52" s="96">
        <f t="shared" si="15"/>
        <v>0</v>
      </c>
      <c r="L52" s="96">
        <f t="shared" si="2"/>
        <v>0</v>
      </c>
      <c r="M52" s="96">
        <v>0</v>
      </c>
    </row>
    <row r="53" spans="1:14" ht="63.75">
      <c r="A53" s="93" t="s">
        <v>117</v>
      </c>
      <c r="B53" s="94" t="s">
        <v>98</v>
      </c>
      <c r="C53" s="94" t="s">
        <v>15</v>
      </c>
      <c r="D53" s="94" t="s">
        <v>30</v>
      </c>
      <c r="E53" s="94" t="s">
        <v>139</v>
      </c>
      <c r="F53" s="94" t="s">
        <v>118</v>
      </c>
      <c r="G53" s="96">
        <v>8785</v>
      </c>
      <c r="H53" s="96">
        <v>8784.9509999999991</v>
      </c>
      <c r="I53" s="96">
        <v>0</v>
      </c>
      <c r="J53" s="96">
        <v>0</v>
      </c>
      <c r="K53" s="96">
        <v>0</v>
      </c>
      <c r="L53" s="96">
        <f t="shared" si="2"/>
        <v>0</v>
      </c>
      <c r="M53" s="96">
        <v>0</v>
      </c>
    </row>
    <row r="54" spans="1:14" s="22" customFormat="1" ht="25.5" hidden="1">
      <c r="A54" s="101" t="s">
        <v>142</v>
      </c>
      <c r="B54" s="94" t="s">
        <v>98</v>
      </c>
      <c r="C54" s="94" t="s">
        <v>15</v>
      </c>
      <c r="D54" s="94" t="s">
        <v>30</v>
      </c>
      <c r="E54" s="102" t="s">
        <v>1188</v>
      </c>
      <c r="F54" s="94"/>
      <c r="G54" s="96"/>
      <c r="H54" s="96">
        <f>H55</f>
        <v>0</v>
      </c>
      <c r="I54" s="96">
        <f t="shared" ref="I54:K55" si="16">I55</f>
        <v>0</v>
      </c>
      <c r="J54" s="96">
        <f t="shared" si="16"/>
        <v>0</v>
      </c>
      <c r="K54" s="96">
        <f t="shared" si="16"/>
        <v>0</v>
      </c>
      <c r="L54" s="96" t="e">
        <f t="shared" si="2"/>
        <v>#DIV/0!</v>
      </c>
      <c r="M54" s="96" t="e">
        <f t="shared" si="3"/>
        <v>#DIV/0!</v>
      </c>
      <c r="N54" s="60"/>
    </row>
    <row r="55" spans="1:14" s="22" customFormat="1" hidden="1">
      <c r="A55" s="93" t="s">
        <v>105</v>
      </c>
      <c r="B55" s="94" t="s">
        <v>98</v>
      </c>
      <c r="C55" s="94" t="s">
        <v>15</v>
      </c>
      <c r="D55" s="94" t="s">
        <v>30</v>
      </c>
      <c r="E55" s="102" t="s">
        <v>1188</v>
      </c>
      <c r="F55" s="94">
        <v>500</v>
      </c>
      <c r="G55" s="96"/>
      <c r="H55" s="96">
        <f>H56</f>
        <v>0</v>
      </c>
      <c r="I55" s="96">
        <f t="shared" si="16"/>
        <v>0</v>
      </c>
      <c r="J55" s="96">
        <f t="shared" si="16"/>
        <v>0</v>
      </c>
      <c r="K55" s="96">
        <f t="shared" si="16"/>
        <v>0</v>
      </c>
      <c r="L55" s="96" t="e">
        <f t="shared" si="2"/>
        <v>#DIV/0!</v>
      </c>
      <c r="M55" s="96" t="e">
        <f t="shared" si="3"/>
        <v>#DIV/0!</v>
      </c>
      <c r="N55" s="60"/>
    </row>
    <row r="56" spans="1:14" s="22" customFormat="1" hidden="1">
      <c r="A56" s="93" t="s">
        <v>144</v>
      </c>
      <c r="B56" s="94" t="s">
        <v>98</v>
      </c>
      <c r="C56" s="94" t="s">
        <v>15</v>
      </c>
      <c r="D56" s="94" t="s">
        <v>30</v>
      </c>
      <c r="E56" s="102" t="s">
        <v>1188</v>
      </c>
      <c r="F56" s="94">
        <v>520</v>
      </c>
      <c r="G56" s="96"/>
      <c r="H56" s="96"/>
      <c r="I56" s="96"/>
      <c r="J56" s="96"/>
      <c r="K56" s="96"/>
      <c r="L56" s="96" t="e">
        <f t="shared" si="2"/>
        <v>#DIV/0!</v>
      </c>
      <c r="M56" s="96" t="e">
        <f t="shared" si="3"/>
        <v>#DIV/0!</v>
      </c>
      <c r="N56" s="60"/>
    </row>
    <row r="57" spans="1:14" ht="51">
      <c r="A57" s="93" t="s">
        <v>140</v>
      </c>
      <c r="B57" s="94" t="s">
        <v>98</v>
      </c>
      <c r="C57" s="94" t="s">
        <v>15</v>
      </c>
      <c r="D57" s="94" t="s">
        <v>30</v>
      </c>
      <c r="E57" s="94" t="s">
        <v>141</v>
      </c>
      <c r="F57" s="95" t="s">
        <v>0</v>
      </c>
      <c r="G57" s="96">
        <v>1149.3</v>
      </c>
      <c r="H57" s="96">
        <f>H58</f>
        <v>1149.3489999999999</v>
      </c>
      <c r="I57" s="96">
        <f t="shared" ref="I57:K59" si="17">I58</f>
        <v>0</v>
      </c>
      <c r="J57" s="96">
        <f t="shared" si="17"/>
        <v>0</v>
      </c>
      <c r="K57" s="96">
        <f t="shared" si="17"/>
        <v>0</v>
      </c>
      <c r="L57" s="96">
        <f t="shared" si="2"/>
        <v>0</v>
      </c>
      <c r="M57" s="96">
        <v>0</v>
      </c>
    </row>
    <row r="58" spans="1:14" ht="25.5">
      <c r="A58" s="93" t="s">
        <v>142</v>
      </c>
      <c r="B58" s="94" t="s">
        <v>98</v>
      </c>
      <c r="C58" s="94" t="s">
        <v>15</v>
      </c>
      <c r="D58" s="94" t="s">
        <v>30</v>
      </c>
      <c r="E58" s="94" t="s">
        <v>143</v>
      </c>
      <c r="F58" s="95" t="s">
        <v>0</v>
      </c>
      <c r="G58" s="96">
        <v>1149.3</v>
      </c>
      <c r="H58" s="96">
        <f>H59</f>
        <v>1149.3489999999999</v>
      </c>
      <c r="I58" s="96">
        <f t="shared" si="17"/>
        <v>0</v>
      </c>
      <c r="J58" s="96">
        <f t="shared" si="17"/>
        <v>0</v>
      </c>
      <c r="K58" s="96">
        <f t="shared" si="17"/>
        <v>0</v>
      </c>
      <c r="L58" s="96">
        <f t="shared" si="2"/>
        <v>0</v>
      </c>
      <c r="M58" s="96">
        <v>0</v>
      </c>
    </row>
    <row r="59" spans="1:14">
      <c r="A59" s="93" t="s">
        <v>105</v>
      </c>
      <c r="B59" s="94" t="s">
        <v>98</v>
      </c>
      <c r="C59" s="94" t="s">
        <v>15</v>
      </c>
      <c r="D59" s="94" t="s">
        <v>30</v>
      </c>
      <c r="E59" s="94" t="s">
        <v>143</v>
      </c>
      <c r="F59" s="94" t="s">
        <v>106</v>
      </c>
      <c r="G59" s="96">
        <v>1149.3</v>
      </c>
      <c r="H59" s="96">
        <f>H60</f>
        <v>1149.3489999999999</v>
      </c>
      <c r="I59" s="96">
        <f t="shared" si="17"/>
        <v>0</v>
      </c>
      <c r="J59" s="96">
        <f t="shared" si="17"/>
        <v>0</v>
      </c>
      <c r="K59" s="96">
        <f t="shared" si="17"/>
        <v>0</v>
      </c>
      <c r="L59" s="96">
        <f t="shared" si="2"/>
        <v>0</v>
      </c>
      <c r="M59" s="96">
        <v>0</v>
      </c>
    </row>
    <row r="60" spans="1:14">
      <c r="A60" s="93" t="s">
        <v>144</v>
      </c>
      <c r="B60" s="94" t="s">
        <v>98</v>
      </c>
      <c r="C60" s="94" t="s">
        <v>15</v>
      </c>
      <c r="D60" s="94" t="s">
        <v>30</v>
      </c>
      <c r="E60" s="94" t="s">
        <v>143</v>
      </c>
      <c r="F60" s="94" t="s">
        <v>145</v>
      </c>
      <c r="G60" s="96">
        <v>1149.3</v>
      </c>
      <c r="H60" s="96">
        <v>1149.3489999999999</v>
      </c>
      <c r="I60" s="96">
        <v>0</v>
      </c>
      <c r="J60" s="96">
        <v>0</v>
      </c>
      <c r="K60" s="96">
        <v>0</v>
      </c>
      <c r="L60" s="96">
        <f t="shared" si="2"/>
        <v>0</v>
      </c>
      <c r="M60" s="96">
        <v>0</v>
      </c>
    </row>
    <row r="61" spans="1:14" s="18" customFormat="1">
      <c r="A61" s="93"/>
      <c r="B61" s="94"/>
      <c r="C61" s="94"/>
      <c r="D61" s="94"/>
      <c r="E61" s="94"/>
      <c r="F61" s="94"/>
      <c r="G61" s="96"/>
      <c r="H61" s="96"/>
      <c r="I61" s="96"/>
      <c r="J61" s="96"/>
      <c r="K61" s="96"/>
      <c r="L61" s="96"/>
      <c r="M61" s="96"/>
      <c r="N61" s="60"/>
    </row>
    <row r="62" spans="1:14">
      <c r="A62" s="93" t="s">
        <v>43</v>
      </c>
      <c r="B62" s="94" t="s">
        <v>98</v>
      </c>
      <c r="C62" s="94" t="s">
        <v>15</v>
      </c>
      <c r="D62" s="94" t="s">
        <v>44</v>
      </c>
      <c r="E62" s="95" t="s">
        <v>0</v>
      </c>
      <c r="F62" s="95" t="s">
        <v>0</v>
      </c>
      <c r="G62" s="96">
        <v>100257.1</v>
      </c>
      <c r="H62" s="96">
        <f>H63+H78+H83</f>
        <v>120190.40000000001</v>
      </c>
      <c r="I62" s="96">
        <f t="shared" ref="I62:K62" si="18">I63+I78+I83</f>
        <v>85026.319999999992</v>
      </c>
      <c r="J62" s="96">
        <f t="shared" si="18"/>
        <v>85025.229999999981</v>
      </c>
      <c r="K62" s="96">
        <f t="shared" si="18"/>
        <v>80300.795629999993</v>
      </c>
      <c r="L62" s="96">
        <f t="shared" si="2"/>
        <v>66.811322393469013</v>
      </c>
      <c r="M62" s="96">
        <f t="shared" si="3"/>
        <v>94.442280496204006</v>
      </c>
    </row>
    <row r="63" spans="1:14" ht="38.25">
      <c r="A63" s="93" t="s">
        <v>99</v>
      </c>
      <c r="B63" s="94" t="s">
        <v>98</v>
      </c>
      <c r="C63" s="94" t="s">
        <v>15</v>
      </c>
      <c r="D63" s="94" t="s">
        <v>44</v>
      </c>
      <c r="E63" s="94" t="s">
        <v>100</v>
      </c>
      <c r="F63" s="95" t="s">
        <v>0</v>
      </c>
      <c r="G63" s="96">
        <v>99884.1</v>
      </c>
      <c r="H63" s="96">
        <f>H64</f>
        <v>111817.40000000001</v>
      </c>
      <c r="I63" s="96">
        <f t="shared" ref="I63:K63" si="19">I64</f>
        <v>84653.319999999992</v>
      </c>
      <c r="J63" s="96">
        <f t="shared" si="19"/>
        <v>84652.229999999981</v>
      </c>
      <c r="K63" s="96">
        <f t="shared" si="19"/>
        <v>79927.795629999993</v>
      </c>
      <c r="L63" s="96">
        <f t="shared" si="2"/>
        <v>71.480642216685411</v>
      </c>
      <c r="M63" s="96">
        <f t="shared" si="3"/>
        <v>94.417792036980956</v>
      </c>
    </row>
    <row r="64" spans="1:14" ht="25.5">
      <c r="A64" s="93" t="s">
        <v>101</v>
      </c>
      <c r="B64" s="94" t="s">
        <v>98</v>
      </c>
      <c r="C64" s="94" t="s">
        <v>15</v>
      </c>
      <c r="D64" s="94" t="s">
        <v>44</v>
      </c>
      <c r="E64" s="94" t="s">
        <v>102</v>
      </c>
      <c r="F64" s="95" t="s">
        <v>0</v>
      </c>
      <c r="G64" s="96">
        <v>99884.1</v>
      </c>
      <c r="H64" s="96">
        <f>H65+H75</f>
        <v>111817.40000000001</v>
      </c>
      <c r="I64" s="96">
        <f t="shared" ref="I64:K64" si="20">I65+I75</f>
        <v>84653.319999999992</v>
      </c>
      <c r="J64" s="96">
        <f t="shared" si="20"/>
        <v>84652.229999999981</v>
      </c>
      <c r="K64" s="96">
        <f t="shared" si="20"/>
        <v>79927.795629999993</v>
      </c>
      <c r="L64" s="96">
        <f t="shared" si="2"/>
        <v>71.480642216685411</v>
      </c>
      <c r="M64" s="96">
        <f t="shared" si="3"/>
        <v>94.417792036980956</v>
      </c>
    </row>
    <row r="65" spans="1:13">
      <c r="A65" s="93" t="s">
        <v>146</v>
      </c>
      <c r="B65" s="94" t="s">
        <v>98</v>
      </c>
      <c r="C65" s="94" t="s">
        <v>15</v>
      </c>
      <c r="D65" s="94" t="s">
        <v>44</v>
      </c>
      <c r="E65" s="94" t="s">
        <v>147</v>
      </c>
      <c r="F65" s="95" t="s">
        <v>0</v>
      </c>
      <c r="G65" s="96">
        <v>42545.9</v>
      </c>
      <c r="H65" s="96">
        <f>H66+H68+H70+H72</f>
        <v>54479.200000000004</v>
      </c>
      <c r="I65" s="96">
        <f>I66+I68+I70+I72</f>
        <v>41649.67</v>
      </c>
      <c r="J65" s="96">
        <f t="shared" ref="J65:K65" si="21">J66+J68+J70+J72</f>
        <v>41648.579999999994</v>
      </c>
      <c r="K65" s="96">
        <f t="shared" si="21"/>
        <v>36924.145629999999</v>
      </c>
      <c r="L65" s="96">
        <f t="shared" si="2"/>
        <v>67.776592956577915</v>
      </c>
      <c r="M65" s="96">
        <f t="shared" si="3"/>
        <v>88.654113297896473</v>
      </c>
    </row>
    <row r="66" spans="1:13" ht="38.25">
      <c r="A66" s="93" t="s">
        <v>148</v>
      </c>
      <c r="B66" s="94" t="s">
        <v>98</v>
      </c>
      <c r="C66" s="94" t="s">
        <v>15</v>
      </c>
      <c r="D66" s="94" t="s">
        <v>44</v>
      </c>
      <c r="E66" s="94" t="s">
        <v>147</v>
      </c>
      <c r="F66" s="94" t="s">
        <v>149</v>
      </c>
      <c r="G66" s="96">
        <v>41032.800000000003</v>
      </c>
      <c r="H66" s="96">
        <f>H67</f>
        <v>52659.700000000004</v>
      </c>
      <c r="I66" s="96">
        <f t="shared" ref="I66:K66" si="22">I67</f>
        <v>40278.619999999995</v>
      </c>
      <c r="J66" s="96">
        <f t="shared" si="22"/>
        <v>40278.619999999995</v>
      </c>
      <c r="K66" s="96">
        <f t="shared" si="22"/>
        <v>36306.637650000004</v>
      </c>
      <c r="L66" s="96">
        <f t="shared" si="2"/>
        <v>68.945773808054355</v>
      </c>
      <c r="M66" s="96">
        <f t="shared" si="3"/>
        <v>90.138732781808343</v>
      </c>
    </row>
    <row r="67" spans="1:13">
      <c r="A67" s="93" t="s">
        <v>150</v>
      </c>
      <c r="B67" s="94" t="s">
        <v>98</v>
      </c>
      <c r="C67" s="94" t="s">
        <v>15</v>
      </c>
      <c r="D67" s="94" t="s">
        <v>44</v>
      </c>
      <c r="E67" s="94" t="s">
        <v>147</v>
      </c>
      <c r="F67" s="94" t="s">
        <v>151</v>
      </c>
      <c r="G67" s="96">
        <v>41032.800000000003</v>
      </c>
      <c r="H67" s="96">
        <f>49896.4+2763.3</f>
        <v>52659.700000000004</v>
      </c>
      <c r="I67" s="96">
        <f>37981.52+2297.1</f>
        <v>40278.619999999995</v>
      </c>
      <c r="J67" s="96">
        <f>37981.52+2297.1</f>
        <v>40278.619999999995</v>
      </c>
      <c r="K67" s="96">
        <f>34696.24334+1610.39431</f>
        <v>36306.637650000004</v>
      </c>
      <c r="L67" s="96">
        <f t="shared" si="2"/>
        <v>68.945773808054355</v>
      </c>
      <c r="M67" s="96">
        <f t="shared" si="3"/>
        <v>90.138732781808343</v>
      </c>
    </row>
    <row r="68" spans="1:13">
      <c r="A68" s="93" t="s">
        <v>152</v>
      </c>
      <c r="B68" s="94" t="s">
        <v>98</v>
      </c>
      <c r="C68" s="94" t="s">
        <v>15</v>
      </c>
      <c r="D68" s="94" t="s">
        <v>44</v>
      </c>
      <c r="E68" s="94" t="s">
        <v>147</v>
      </c>
      <c r="F68" s="94" t="s">
        <v>153</v>
      </c>
      <c r="G68" s="96">
        <v>1398.1</v>
      </c>
      <c r="H68" s="96">
        <f>H69</f>
        <v>1699.1</v>
      </c>
      <c r="I68" s="96">
        <f t="shared" ref="I68:K68" si="23">I69</f>
        <v>1289</v>
      </c>
      <c r="J68" s="96">
        <f t="shared" si="23"/>
        <v>1289</v>
      </c>
      <c r="K68" s="96">
        <f t="shared" si="23"/>
        <v>584.26797999999997</v>
      </c>
      <c r="L68" s="96">
        <f t="shared" si="2"/>
        <v>34.386909540344888</v>
      </c>
      <c r="M68" s="96">
        <f t="shared" si="3"/>
        <v>45.327228859581069</v>
      </c>
    </row>
    <row r="69" spans="1:13" ht="25.5">
      <c r="A69" s="93" t="s">
        <v>154</v>
      </c>
      <c r="B69" s="94" t="s">
        <v>98</v>
      </c>
      <c r="C69" s="94" t="s">
        <v>15</v>
      </c>
      <c r="D69" s="94" t="s">
        <v>44</v>
      </c>
      <c r="E69" s="94" t="s">
        <v>147</v>
      </c>
      <c r="F69" s="94" t="s">
        <v>155</v>
      </c>
      <c r="G69" s="96">
        <v>1398.1</v>
      </c>
      <c r="H69" s="96">
        <v>1699.1</v>
      </c>
      <c r="I69" s="96">
        <v>1289</v>
      </c>
      <c r="J69" s="96">
        <v>1289</v>
      </c>
      <c r="K69" s="96">
        <v>584.26797999999997</v>
      </c>
      <c r="L69" s="96">
        <f t="shared" si="2"/>
        <v>34.386909540344888</v>
      </c>
      <c r="M69" s="96">
        <f t="shared" si="3"/>
        <v>45.327228859581069</v>
      </c>
    </row>
    <row r="70" spans="1:13">
      <c r="A70" s="93" t="s">
        <v>156</v>
      </c>
      <c r="B70" s="94" t="s">
        <v>98</v>
      </c>
      <c r="C70" s="94" t="s">
        <v>15</v>
      </c>
      <c r="D70" s="94" t="s">
        <v>44</v>
      </c>
      <c r="E70" s="94" t="s">
        <v>147</v>
      </c>
      <c r="F70" s="94" t="s">
        <v>157</v>
      </c>
      <c r="G70" s="96">
        <v>90</v>
      </c>
      <c r="H70" s="96">
        <f>H71</f>
        <v>90</v>
      </c>
      <c r="I70" s="96">
        <f t="shared" ref="I70:K70" si="24">I71</f>
        <v>60</v>
      </c>
      <c r="J70" s="96">
        <f t="shared" si="24"/>
        <v>60</v>
      </c>
      <c r="K70" s="96">
        <f t="shared" si="24"/>
        <v>30</v>
      </c>
      <c r="L70" s="96">
        <f t="shared" si="2"/>
        <v>33.333333333333329</v>
      </c>
      <c r="M70" s="96">
        <f t="shared" si="3"/>
        <v>50</v>
      </c>
    </row>
    <row r="71" spans="1:13">
      <c r="A71" s="93" t="s">
        <v>158</v>
      </c>
      <c r="B71" s="94" t="s">
        <v>98</v>
      </c>
      <c r="C71" s="94" t="s">
        <v>15</v>
      </c>
      <c r="D71" s="94" t="s">
        <v>44</v>
      </c>
      <c r="E71" s="94" t="s">
        <v>147</v>
      </c>
      <c r="F71" s="94" t="s">
        <v>159</v>
      </c>
      <c r="G71" s="96">
        <v>90</v>
      </c>
      <c r="H71" s="96">
        <v>90</v>
      </c>
      <c r="I71" s="96">
        <v>60</v>
      </c>
      <c r="J71" s="96">
        <v>60</v>
      </c>
      <c r="K71" s="96">
        <v>30</v>
      </c>
      <c r="L71" s="96">
        <f t="shared" si="2"/>
        <v>33.333333333333329</v>
      </c>
      <c r="M71" s="96">
        <f t="shared" si="3"/>
        <v>50</v>
      </c>
    </row>
    <row r="72" spans="1:13">
      <c r="A72" s="93" t="s">
        <v>160</v>
      </c>
      <c r="B72" s="94" t="s">
        <v>98</v>
      </c>
      <c r="C72" s="94" t="s">
        <v>15</v>
      </c>
      <c r="D72" s="94" t="s">
        <v>44</v>
      </c>
      <c r="E72" s="94" t="s">
        <v>147</v>
      </c>
      <c r="F72" s="94" t="s">
        <v>161</v>
      </c>
      <c r="G72" s="96">
        <v>25</v>
      </c>
      <c r="H72" s="96">
        <f>H73</f>
        <v>30.400000000000002</v>
      </c>
      <c r="I72" s="96">
        <f t="shared" ref="I72:K72" si="25">I73</f>
        <v>22.05</v>
      </c>
      <c r="J72" s="96">
        <f t="shared" si="25"/>
        <v>20.96</v>
      </c>
      <c r="K72" s="96">
        <f t="shared" si="25"/>
        <v>3.24</v>
      </c>
      <c r="L72" s="96">
        <f t="shared" si="2"/>
        <v>10.657894736842104</v>
      </c>
      <c r="M72" s="96">
        <f t="shared" si="3"/>
        <v>14.69387755102041</v>
      </c>
    </row>
    <row r="73" spans="1:13">
      <c r="A73" s="93" t="s">
        <v>162</v>
      </c>
      <c r="B73" s="94" t="s">
        <v>98</v>
      </c>
      <c r="C73" s="94" t="s">
        <v>15</v>
      </c>
      <c r="D73" s="94" t="s">
        <v>44</v>
      </c>
      <c r="E73" s="94" t="s">
        <v>147</v>
      </c>
      <c r="F73" s="94" t="s">
        <v>163</v>
      </c>
      <c r="G73" s="96">
        <v>25</v>
      </c>
      <c r="H73" s="96">
        <f>29.6+0.8</f>
        <v>30.400000000000002</v>
      </c>
      <c r="I73" s="96">
        <f>21.25+0.8</f>
        <v>22.05</v>
      </c>
      <c r="J73" s="96">
        <f>20.16+0.8</f>
        <v>20.96</v>
      </c>
      <c r="K73" s="96">
        <f>2.44+0.8</f>
        <v>3.24</v>
      </c>
      <c r="L73" s="96">
        <f t="shared" si="2"/>
        <v>10.657894736842104</v>
      </c>
      <c r="M73" s="96">
        <f t="shared" si="3"/>
        <v>14.69387755102041</v>
      </c>
    </row>
    <row r="74" spans="1:13">
      <c r="A74" s="93" t="s">
        <v>128</v>
      </c>
      <c r="B74" s="94" t="s">
        <v>98</v>
      </c>
      <c r="C74" s="94" t="s">
        <v>15</v>
      </c>
      <c r="D74" s="94" t="s">
        <v>44</v>
      </c>
      <c r="E74" s="94" t="s">
        <v>164</v>
      </c>
      <c r="F74" s="95" t="s">
        <v>0</v>
      </c>
      <c r="G74" s="96">
        <v>57338.2</v>
      </c>
      <c r="H74" s="96">
        <f>H75</f>
        <v>57338.200000000004</v>
      </c>
      <c r="I74" s="96">
        <f t="shared" ref="I74:K74" si="26">I75</f>
        <v>43003.649999999994</v>
      </c>
      <c r="J74" s="96">
        <f t="shared" si="26"/>
        <v>43003.649999999994</v>
      </c>
      <c r="K74" s="96">
        <f t="shared" si="26"/>
        <v>43003.649999999994</v>
      </c>
      <c r="L74" s="96">
        <f t="shared" ref="L74:L142" si="27">K74/H74*100</f>
        <v>74.999999999999986</v>
      </c>
      <c r="M74" s="96">
        <f t="shared" ref="M74:M142" si="28">K74/I74*100</f>
        <v>100</v>
      </c>
    </row>
    <row r="75" spans="1:13" ht="25.5">
      <c r="A75" s="93" t="s">
        <v>130</v>
      </c>
      <c r="B75" s="94" t="s">
        <v>98</v>
      </c>
      <c r="C75" s="94" t="s">
        <v>15</v>
      </c>
      <c r="D75" s="94" t="s">
        <v>44</v>
      </c>
      <c r="E75" s="94" t="s">
        <v>164</v>
      </c>
      <c r="F75" s="94" t="s">
        <v>131</v>
      </c>
      <c r="G75" s="96">
        <v>57338.2</v>
      </c>
      <c r="H75" s="96">
        <f>H76+H77</f>
        <v>57338.200000000004</v>
      </c>
      <c r="I75" s="96">
        <f t="shared" ref="I75:K75" si="29">I76+I77</f>
        <v>43003.649999999994</v>
      </c>
      <c r="J75" s="96">
        <f t="shared" si="29"/>
        <v>43003.649999999994</v>
      </c>
      <c r="K75" s="96">
        <f t="shared" si="29"/>
        <v>43003.649999999994</v>
      </c>
      <c r="L75" s="96">
        <f t="shared" si="27"/>
        <v>74.999999999999986</v>
      </c>
      <c r="M75" s="96">
        <f t="shared" si="28"/>
        <v>100</v>
      </c>
    </row>
    <row r="76" spans="1:13">
      <c r="A76" s="93" t="s">
        <v>132</v>
      </c>
      <c r="B76" s="94" t="s">
        <v>98</v>
      </c>
      <c r="C76" s="94" t="s">
        <v>15</v>
      </c>
      <c r="D76" s="94" t="s">
        <v>44</v>
      </c>
      <c r="E76" s="94" t="s">
        <v>164</v>
      </c>
      <c r="F76" s="94" t="s">
        <v>133</v>
      </c>
      <c r="G76" s="96">
        <v>46101.3</v>
      </c>
      <c r="H76" s="96">
        <v>46101.3</v>
      </c>
      <c r="I76" s="96">
        <v>34575.974999999999</v>
      </c>
      <c r="J76" s="96">
        <v>34575.974999999999</v>
      </c>
      <c r="K76" s="96">
        <v>34575.974999999999</v>
      </c>
      <c r="L76" s="96">
        <f t="shared" si="27"/>
        <v>74.999999999999986</v>
      </c>
      <c r="M76" s="96">
        <f t="shared" si="28"/>
        <v>100</v>
      </c>
    </row>
    <row r="77" spans="1:13">
      <c r="A77" s="93" t="s">
        <v>165</v>
      </c>
      <c r="B77" s="94" t="s">
        <v>98</v>
      </c>
      <c r="C77" s="94" t="s">
        <v>15</v>
      </c>
      <c r="D77" s="94" t="s">
        <v>44</v>
      </c>
      <c r="E77" s="94" t="s">
        <v>164</v>
      </c>
      <c r="F77" s="94" t="s">
        <v>166</v>
      </c>
      <c r="G77" s="96">
        <v>11236.9</v>
      </c>
      <c r="H77" s="96">
        <v>11236.9</v>
      </c>
      <c r="I77" s="96">
        <v>8427.6749999999993</v>
      </c>
      <c r="J77" s="96">
        <v>8427.6749999999993</v>
      </c>
      <c r="K77" s="96">
        <v>8427.6749999999993</v>
      </c>
      <c r="L77" s="96">
        <f t="shared" si="27"/>
        <v>75</v>
      </c>
      <c r="M77" s="96">
        <f t="shared" si="28"/>
        <v>100</v>
      </c>
    </row>
    <row r="78" spans="1:13" ht="51">
      <c r="A78" s="93" t="s">
        <v>167</v>
      </c>
      <c r="B78" s="94" t="s">
        <v>98</v>
      </c>
      <c r="C78" s="94" t="s">
        <v>15</v>
      </c>
      <c r="D78" s="94" t="s">
        <v>44</v>
      </c>
      <c r="E78" s="94" t="s">
        <v>168</v>
      </c>
      <c r="F78" s="95" t="s">
        <v>0</v>
      </c>
      <c r="G78" s="96">
        <v>373</v>
      </c>
      <c r="H78" s="96">
        <f>H79</f>
        <v>373</v>
      </c>
      <c r="I78" s="96">
        <f t="shared" ref="I78:K81" si="30">I79</f>
        <v>373</v>
      </c>
      <c r="J78" s="96">
        <f t="shared" si="30"/>
        <v>373</v>
      </c>
      <c r="K78" s="96">
        <f t="shared" si="30"/>
        <v>373</v>
      </c>
      <c r="L78" s="96">
        <f t="shared" ref="L78:L86" si="31">K78/H78*100</f>
        <v>100</v>
      </c>
      <c r="M78" s="96">
        <f t="shared" ref="M78:M82" si="32">K78/I78*100</f>
        <v>100</v>
      </c>
    </row>
    <row r="79" spans="1:13" ht="25.5">
      <c r="A79" s="93" t="s">
        <v>169</v>
      </c>
      <c r="B79" s="94" t="s">
        <v>98</v>
      </c>
      <c r="C79" s="94" t="s">
        <v>15</v>
      </c>
      <c r="D79" s="94" t="s">
        <v>44</v>
      </c>
      <c r="E79" s="94" t="s">
        <v>170</v>
      </c>
      <c r="F79" s="95" t="s">
        <v>0</v>
      </c>
      <c r="G79" s="96">
        <v>373</v>
      </c>
      <c r="H79" s="96">
        <f>H80</f>
        <v>373</v>
      </c>
      <c r="I79" s="96">
        <f t="shared" si="30"/>
        <v>373</v>
      </c>
      <c r="J79" s="96">
        <f t="shared" si="30"/>
        <v>373</v>
      </c>
      <c r="K79" s="96">
        <f t="shared" si="30"/>
        <v>373</v>
      </c>
      <c r="L79" s="96">
        <f t="shared" si="31"/>
        <v>100</v>
      </c>
      <c r="M79" s="96">
        <f t="shared" si="32"/>
        <v>100</v>
      </c>
    </row>
    <row r="80" spans="1:13">
      <c r="A80" s="93" t="s">
        <v>128</v>
      </c>
      <c r="B80" s="94" t="s">
        <v>98</v>
      </c>
      <c r="C80" s="94" t="s">
        <v>15</v>
      </c>
      <c r="D80" s="94" t="s">
        <v>44</v>
      </c>
      <c r="E80" s="94" t="s">
        <v>171</v>
      </c>
      <c r="F80" s="95" t="s">
        <v>0</v>
      </c>
      <c r="G80" s="96">
        <v>373</v>
      </c>
      <c r="H80" s="96">
        <f>H81</f>
        <v>373</v>
      </c>
      <c r="I80" s="96">
        <f t="shared" si="30"/>
        <v>373</v>
      </c>
      <c r="J80" s="96">
        <f t="shared" si="30"/>
        <v>373</v>
      </c>
      <c r="K80" s="96">
        <f t="shared" si="30"/>
        <v>373</v>
      </c>
      <c r="L80" s="96">
        <f t="shared" si="31"/>
        <v>100</v>
      </c>
      <c r="M80" s="96">
        <f t="shared" si="32"/>
        <v>100</v>
      </c>
    </row>
    <row r="81" spans="1:14" ht="25.5">
      <c r="A81" s="93" t="s">
        <v>130</v>
      </c>
      <c r="B81" s="94" t="s">
        <v>98</v>
      </c>
      <c r="C81" s="94" t="s">
        <v>15</v>
      </c>
      <c r="D81" s="94" t="s">
        <v>44</v>
      </c>
      <c r="E81" s="94" t="s">
        <v>171</v>
      </c>
      <c r="F81" s="94" t="s">
        <v>131</v>
      </c>
      <c r="G81" s="96">
        <v>373</v>
      </c>
      <c r="H81" s="96">
        <f>H82</f>
        <v>373</v>
      </c>
      <c r="I81" s="96">
        <f t="shared" si="30"/>
        <v>373</v>
      </c>
      <c r="J81" s="96">
        <f t="shared" si="30"/>
        <v>373</v>
      </c>
      <c r="K81" s="96">
        <f t="shared" si="30"/>
        <v>373</v>
      </c>
      <c r="L81" s="96">
        <f t="shared" si="31"/>
        <v>100</v>
      </c>
      <c r="M81" s="96">
        <f t="shared" si="32"/>
        <v>100</v>
      </c>
    </row>
    <row r="82" spans="1:14">
      <c r="A82" s="93" t="s">
        <v>132</v>
      </c>
      <c r="B82" s="94" t="s">
        <v>98</v>
      </c>
      <c r="C82" s="94" t="s">
        <v>15</v>
      </c>
      <c r="D82" s="94" t="s">
        <v>44</v>
      </c>
      <c r="E82" s="94" t="s">
        <v>171</v>
      </c>
      <c r="F82" s="94" t="s">
        <v>133</v>
      </c>
      <c r="G82" s="96">
        <v>373</v>
      </c>
      <c r="H82" s="96">
        <v>373</v>
      </c>
      <c r="I82" s="96">
        <v>373</v>
      </c>
      <c r="J82" s="96">
        <v>373</v>
      </c>
      <c r="K82" s="96">
        <v>373</v>
      </c>
      <c r="L82" s="96">
        <f t="shared" si="31"/>
        <v>100</v>
      </c>
      <c r="M82" s="96">
        <f t="shared" si="32"/>
        <v>100</v>
      </c>
    </row>
    <row r="83" spans="1:14" s="52" customFormat="1" ht="25.5">
      <c r="A83" s="93" t="s">
        <v>333</v>
      </c>
      <c r="B83" s="94" t="s">
        <v>98</v>
      </c>
      <c r="C83" s="94" t="s">
        <v>15</v>
      </c>
      <c r="D83" s="94" t="s">
        <v>44</v>
      </c>
      <c r="E83" s="99" t="s">
        <v>334</v>
      </c>
      <c r="F83" s="94"/>
      <c r="G83" s="96"/>
      <c r="H83" s="96">
        <f>H84</f>
        <v>8000</v>
      </c>
      <c r="I83" s="96">
        <f t="shared" ref="I83:K85" si="33">I84</f>
        <v>0</v>
      </c>
      <c r="J83" s="96">
        <f t="shared" si="33"/>
        <v>0</v>
      </c>
      <c r="K83" s="96">
        <f t="shared" si="33"/>
        <v>0</v>
      </c>
      <c r="L83" s="96">
        <f t="shared" si="31"/>
        <v>0</v>
      </c>
      <c r="M83" s="96">
        <v>0</v>
      </c>
      <c r="N83" s="60"/>
    </row>
    <row r="84" spans="1:14" s="52" customFormat="1" ht="30" customHeight="1">
      <c r="A84" s="93" t="s">
        <v>760</v>
      </c>
      <c r="B84" s="94" t="s">
        <v>98</v>
      </c>
      <c r="C84" s="94" t="s">
        <v>15</v>
      </c>
      <c r="D84" s="94" t="s">
        <v>44</v>
      </c>
      <c r="E84" s="99" t="s">
        <v>761</v>
      </c>
      <c r="F84" s="94"/>
      <c r="G84" s="96"/>
      <c r="H84" s="96">
        <f>H85</f>
        <v>8000</v>
      </c>
      <c r="I84" s="96">
        <f t="shared" si="33"/>
        <v>0</v>
      </c>
      <c r="J84" s="96">
        <f t="shared" si="33"/>
        <v>0</v>
      </c>
      <c r="K84" s="96">
        <f t="shared" si="33"/>
        <v>0</v>
      </c>
      <c r="L84" s="96">
        <f t="shared" si="31"/>
        <v>0</v>
      </c>
      <c r="M84" s="96">
        <v>0</v>
      </c>
      <c r="N84" s="60"/>
    </row>
    <row r="85" spans="1:14" s="52" customFormat="1" ht="25.5">
      <c r="A85" s="93" t="s">
        <v>130</v>
      </c>
      <c r="B85" s="94" t="s">
        <v>98</v>
      </c>
      <c r="C85" s="94" t="s">
        <v>15</v>
      </c>
      <c r="D85" s="94" t="s">
        <v>44</v>
      </c>
      <c r="E85" s="99" t="s">
        <v>761</v>
      </c>
      <c r="F85" s="94">
        <v>600</v>
      </c>
      <c r="G85" s="96"/>
      <c r="H85" s="96">
        <f>H86</f>
        <v>8000</v>
      </c>
      <c r="I85" s="96">
        <f t="shared" si="33"/>
        <v>0</v>
      </c>
      <c r="J85" s="96">
        <f t="shared" si="33"/>
        <v>0</v>
      </c>
      <c r="K85" s="96">
        <f t="shared" si="33"/>
        <v>0</v>
      </c>
      <c r="L85" s="96">
        <f t="shared" si="31"/>
        <v>0</v>
      </c>
      <c r="M85" s="96">
        <v>0</v>
      </c>
      <c r="N85" s="60"/>
    </row>
    <row r="86" spans="1:14" s="52" customFormat="1">
      <c r="A86" s="93" t="s">
        <v>132</v>
      </c>
      <c r="B86" s="94" t="s">
        <v>98</v>
      </c>
      <c r="C86" s="94" t="s">
        <v>15</v>
      </c>
      <c r="D86" s="94" t="s">
        <v>44</v>
      </c>
      <c r="E86" s="99" t="s">
        <v>761</v>
      </c>
      <c r="F86" s="94">
        <v>610</v>
      </c>
      <c r="G86" s="96"/>
      <c r="H86" s="96">
        <v>8000</v>
      </c>
      <c r="I86" s="96"/>
      <c r="J86" s="96"/>
      <c r="K86" s="96"/>
      <c r="L86" s="96">
        <f t="shared" si="31"/>
        <v>0</v>
      </c>
      <c r="M86" s="96">
        <v>0</v>
      </c>
      <c r="N86" s="60"/>
    </row>
    <row r="87" spans="1:14">
      <c r="A87" s="97" t="s">
        <v>0</v>
      </c>
      <c r="B87" s="95" t="s">
        <v>0</v>
      </c>
      <c r="C87" s="95" t="s">
        <v>0</v>
      </c>
      <c r="D87" s="95" t="s">
        <v>0</v>
      </c>
      <c r="E87" s="95" t="s">
        <v>0</v>
      </c>
      <c r="F87" s="95" t="s">
        <v>0</v>
      </c>
      <c r="G87" s="98" t="s">
        <v>0</v>
      </c>
      <c r="H87" s="98"/>
      <c r="I87" s="98"/>
      <c r="J87" s="98"/>
      <c r="K87" s="98"/>
      <c r="L87" s="98"/>
      <c r="M87" s="98"/>
    </row>
    <row r="88" spans="1:14">
      <c r="A88" s="93" t="s">
        <v>45</v>
      </c>
      <c r="B88" s="94" t="s">
        <v>98</v>
      </c>
      <c r="C88" s="94" t="s">
        <v>17</v>
      </c>
      <c r="D88" s="95" t="s">
        <v>0</v>
      </c>
      <c r="E88" s="95" t="s">
        <v>0</v>
      </c>
      <c r="F88" s="95" t="s">
        <v>0</v>
      </c>
      <c r="G88" s="96">
        <v>699318.6</v>
      </c>
      <c r="H88" s="96">
        <f>H89+H119</f>
        <v>700367.54160999996</v>
      </c>
      <c r="I88" s="96">
        <f t="shared" ref="I88:K88" si="34">I89+I119</f>
        <v>58527.367119999995</v>
      </c>
      <c r="J88" s="96">
        <f t="shared" si="34"/>
        <v>58527.367119999995</v>
      </c>
      <c r="K88" s="96">
        <f t="shared" si="34"/>
        <v>57501.563049999997</v>
      </c>
      <c r="L88" s="96">
        <f t="shared" si="27"/>
        <v>8.2101981650685598</v>
      </c>
      <c r="M88" s="96">
        <f t="shared" si="28"/>
        <v>98.247308702787251</v>
      </c>
    </row>
    <row r="89" spans="1:14">
      <c r="A89" s="93" t="s">
        <v>46</v>
      </c>
      <c r="B89" s="94" t="s">
        <v>98</v>
      </c>
      <c r="C89" s="94" t="s">
        <v>17</v>
      </c>
      <c r="D89" s="94" t="s">
        <v>9</v>
      </c>
      <c r="E89" s="95" t="s">
        <v>0</v>
      </c>
      <c r="F89" s="95" t="s">
        <v>0</v>
      </c>
      <c r="G89" s="96">
        <v>597145.80000000005</v>
      </c>
      <c r="H89" s="96">
        <f>H90+H105+H110+H114</f>
        <v>598194.73861</v>
      </c>
      <c r="I89" s="96">
        <f t="shared" ref="I89:K89" si="35">I90+I105+I110+I114</f>
        <v>27006.33411</v>
      </c>
      <c r="J89" s="96">
        <f t="shared" si="35"/>
        <v>27006.33411</v>
      </c>
      <c r="K89" s="96">
        <f t="shared" si="35"/>
        <v>25989.689109999999</v>
      </c>
      <c r="L89" s="96">
        <f t="shared" si="27"/>
        <v>4.3446870111882214</v>
      </c>
      <c r="M89" s="96">
        <f t="shared" si="28"/>
        <v>96.235531279961634</v>
      </c>
    </row>
    <row r="90" spans="1:14" ht="38.25">
      <c r="A90" s="93" t="s">
        <v>99</v>
      </c>
      <c r="B90" s="94" t="s">
        <v>98</v>
      </c>
      <c r="C90" s="94" t="s">
        <v>17</v>
      </c>
      <c r="D90" s="94" t="s">
        <v>9</v>
      </c>
      <c r="E90" s="94" t="s">
        <v>100</v>
      </c>
      <c r="F90" s="95" t="s">
        <v>0</v>
      </c>
      <c r="G90" s="96">
        <v>55392.1</v>
      </c>
      <c r="H90" s="96">
        <f>H91+H101</f>
        <v>55392.010000000009</v>
      </c>
      <c r="I90" s="96">
        <f t="shared" ref="I90:K90" si="36">I91+I101</f>
        <v>23524.842110000001</v>
      </c>
      <c r="J90" s="96">
        <f t="shared" si="36"/>
        <v>23524.842110000001</v>
      </c>
      <c r="K90" s="96">
        <f t="shared" si="36"/>
        <v>22508.197110000001</v>
      </c>
      <c r="L90" s="96">
        <f t="shared" si="27"/>
        <v>40.634375084059954</v>
      </c>
      <c r="M90" s="96">
        <f t="shared" si="28"/>
        <v>95.67841945443773</v>
      </c>
    </row>
    <row r="91" spans="1:14" ht="25.5">
      <c r="A91" s="93" t="s">
        <v>172</v>
      </c>
      <c r="B91" s="94" t="s">
        <v>98</v>
      </c>
      <c r="C91" s="94" t="s">
        <v>17</v>
      </c>
      <c r="D91" s="94" t="s">
        <v>9</v>
      </c>
      <c r="E91" s="94" t="s">
        <v>173</v>
      </c>
      <c r="F91" s="95" t="s">
        <v>0</v>
      </c>
      <c r="G91" s="96">
        <v>53728.4</v>
      </c>
      <c r="H91" s="96">
        <f>H92+H95+H98</f>
        <v>53728.350000000006</v>
      </c>
      <c r="I91" s="96">
        <f t="shared" ref="I91:K91" si="37">I92+I95+I98</f>
        <v>22986.495500000001</v>
      </c>
      <c r="J91" s="96">
        <f t="shared" si="37"/>
        <v>22986.495500000001</v>
      </c>
      <c r="K91" s="96">
        <f t="shared" si="37"/>
        <v>21969.8505</v>
      </c>
      <c r="L91" s="96">
        <f t="shared" si="27"/>
        <v>40.890610822777916</v>
      </c>
      <c r="M91" s="96">
        <f t="shared" si="28"/>
        <v>95.577207495592347</v>
      </c>
    </row>
    <row r="92" spans="1:14" ht="25.5">
      <c r="A92" s="93" t="s">
        <v>113</v>
      </c>
      <c r="B92" s="94" t="s">
        <v>98</v>
      </c>
      <c r="C92" s="94" t="s">
        <v>17</v>
      </c>
      <c r="D92" s="94" t="s">
        <v>9</v>
      </c>
      <c r="E92" s="94" t="s">
        <v>174</v>
      </c>
      <c r="F92" s="95" t="s">
        <v>0</v>
      </c>
      <c r="G92" s="96">
        <v>15658.7</v>
      </c>
      <c r="H92" s="96">
        <f>H93</f>
        <v>15658.7</v>
      </c>
      <c r="I92" s="96">
        <f t="shared" ref="I92:K93" si="38">I93</f>
        <v>11567.35</v>
      </c>
      <c r="J92" s="96">
        <f t="shared" si="38"/>
        <v>11567.35</v>
      </c>
      <c r="K92" s="96">
        <f t="shared" si="38"/>
        <v>11567.35</v>
      </c>
      <c r="L92" s="96">
        <f t="shared" si="27"/>
        <v>73.871713488348334</v>
      </c>
      <c r="M92" s="96">
        <f t="shared" si="28"/>
        <v>100</v>
      </c>
    </row>
    <row r="93" spans="1:14" ht="25.5">
      <c r="A93" s="93" t="s">
        <v>115</v>
      </c>
      <c r="B93" s="94" t="s">
        <v>98</v>
      </c>
      <c r="C93" s="94" t="s">
        <v>17</v>
      </c>
      <c r="D93" s="94" t="s">
        <v>9</v>
      </c>
      <c r="E93" s="94" t="s">
        <v>174</v>
      </c>
      <c r="F93" s="94" t="s">
        <v>116</v>
      </c>
      <c r="G93" s="96">
        <v>15658.7</v>
      </c>
      <c r="H93" s="96">
        <f>H94</f>
        <v>15658.7</v>
      </c>
      <c r="I93" s="96">
        <f t="shared" si="38"/>
        <v>11567.35</v>
      </c>
      <c r="J93" s="96">
        <f t="shared" si="38"/>
        <v>11567.35</v>
      </c>
      <c r="K93" s="96">
        <f t="shared" si="38"/>
        <v>11567.35</v>
      </c>
      <c r="L93" s="96">
        <f t="shared" si="27"/>
        <v>73.871713488348334</v>
      </c>
      <c r="M93" s="96">
        <f t="shared" si="28"/>
        <v>100</v>
      </c>
    </row>
    <row r="94" spans="1:14" ht="63.75">
      <c r="A94" s="93" t="s">
        <v>117</v>
      </c>
      <c r="B94" s="94" t="s">
        <v>98</v>
      </c>
      <c r="C94" s="94" t="s">
        <v>17</v>
      </c>
      <c r="D94" s="94" t="s">
        <v>9</v>
      </c>
      <c r="E94" s="94" t="s">
        <v>174</v>
      </c>
      <c r="F94" s="94" t="s">
        <v>118</v>
      </c>
      <c r="G94" s="96">
        <v>15658.7</v>
      </c>
      <c r="H94" s="96">
        <v>15658.7</v>
      </c>
      <c r="I94" s="96">
        <v>11567.35</v>
      </c>
      <c r="J94" s="96">
        <v>11567.35</v>
      </c>
      <c r="K94" s="96">
        <v>11567.35</v>
      </c>
      <c r="L94" s="96">
        <f t="shared" si="27"/>
        <v>73.871713488348334</v>
      </c>
      <c r="M94" s="96">
        <f t="shared" si="28"/>
        <v>100</v>
      </c>
    </row>
    <row r="95" spans="1:14" ht="25.5">
      <c r="A95" s="93" t="s">
        <v>142</v>
      </c>
      <c r="B95" s="94" t="s">
        <v>98</v>
      </c>
      <c r="C95" s="94" t="s">
        <v>17</v>
      </c>
      <c r="D95" s="94" t="s">
        <v>9</v>
      </c>
      <c r="E95" s="94" t="s">
        <v>175</v>
      </c>
      <c r="F95" s="95" t="s">
        <v>0</v>
      </c>
      <c r="G95" s="96">
        <v>21043.9</v>
      </c>
      <c r="H95" s="96">
        <f>H96</f>
        <v>21043.9</v>
      </c>
      <c r="I95" s="96">
        <f t="shared" ref="I95:K96" si="39">I96</f>
        <v>6287.2704999999996</v>
      </c>
      <c r="J95" s="96">
        <f t="shared" si="39"/>
        <v>6287.2704999999996</v>
      </c>
      <c r="K95" s="96">
        <f t="shared" si="39"/>
        <v>5270.6255000000001</v>
      </c>
      <c r="L95" s="96">
        <f t="shared" si="27"/>
        <v>25.045858894976693</v>
      </c>
      <c r="M95" s="96">
        <f t="shared" si="28"/>
        <v>83.830105607830944</v>
      </c>
    </row>
    <row r="96" spans="1:14">
      <c r="A96" s="93" t="s">
        <v>105</v>
      </c>
      <c r="B96" s="94" t="s">
        <v>98</v>
      </c>
      <c r="C96" s="94" t="s">
        <v>17</v>
      </c>
      <c r="D96" s="94" t="s">
        <v>9</v>
      </c>
      <c r="E96" s="94" t="s">
        <v>175</v>
      </c>
      <c r="F96" s="94" t="s">
        <v>106</v>
      </c>
      <c r="G96" s="96">
        <v>21043.9</v>
      </c>
      <c r="H96" s="96">
        <f>H97</f>
        <v>21043.9</v>
      </c>
      <c r="I96" s="96">
        <f t="shared" si="39"/>
        <v>6287.2704999999996</v>
      </c>
      <c r="J96" s="96">
        <f t="shared" si="39"/>
        <v>6287.2704999999996</v>
      </c>
      <c r="K96" s="96">
        <f t="shared" si="39"/>
        <v>5270.6255000000001</v>
      </c>
      <c r="L96" s="96">
        <f t="shared" si="27"/>
        <v>25.045858894976693</v>
      </c>
      <c r="M96" s="96">
        <f t="shared" si="28"/>
        <v>83.830105607830944</v>
      </c>
    </row>
    <row r="97" spans="1:13">
      <c r="A97" s="93" t="s">
        <v>144</v>
      </c>
      <c r="B97" s="94" t="s">
        <v>98</v>
      </c>
      <c r="C97" s="94" t="s">
        <v>17</v>
      </c>
      <c r="D97" s="94" t="s">
        <v>9</v>
      </c>
      <c r="E97" s="94" t="s">
        <v>175</v>
      </c>
      <c r="F97" s="94" t="s">
        <v>145</v>
      </c>
      <c r="G97" s="96">
        <v>21043.9</v>
      </c>
      <c r="H97" s="96">
        <v>21043.9</v>
      </c>
      <c r="I97" s="96">
        <v>6287.2704999999996</v>
      </c>
      <c r="J97" s="96">
        <v>6287.2704999999996</v>
      </c>
      <c r="K97" s="96">
        <v>5270.6255000000001</v>
      </c>
      <c r="L97" s="96">
        <f t="shared" si="27"/>
        <v>25.045858894976693</v>
      </c>
      <c r="M97" s="96">
        <f t="shared" si="28"/>
        <v>83.830105607830944</v>
      </c>
    </row>
    <row r="98" spans="1:13" ht="76.5">
      <c r="A98" s="93" t="s">
        <v>176</v>
      </c>
      <c r="B98" s="94" t="s">
        <v>98</v>
      </c>
      <c r="C98" s="94" t="s">
        <v>17</v>
      </c>
      <c r="D98" s="94" t="s">
        <v>9</v>
      </c>
      <c r="E98" s="94" t="s">
        <v>177</v>
      </c>
      <c r="F98" s="95" t="s">
        <v>0</v>
      </c>
      <c r="G98" s="96">
        <v>17025.8</v>
      </c>
      <c r="H98" s="96">
        <f>H99</f>
        <v>17025.75</v>
      </c>
      <c r="I98" s="96">
        <f t="shared" ref="I98:K99" si="40">I99</f>
        <v>5131.875</v>
      </c>
      <c r="J98" s="96">
        <f t="shared" si="40"/>
        <v>5131.875</v>
      </c>
      <c r="K98" s="96">
        <f t="shared" si="40"/>
        <v>5131.875</v>
      </c>
      <c r="L98" s="96">
        <f t="shared" si="27"/>
        <v>30.141843971631204</v>
      </c>
      <c r="M98" s="96">
        <f t="shared" si="28"/>
        <v>100</v>
      </c>
    </row>
    <row r="99" spans="1:13" ht="25.5">
      <c r="A99" s="93" t="s">
        <v>115</v>
      </c>
      <c r="B99" s="94" t="s">
        <v>98</v>
      </c>
      <c r="C99" s="94" t="s">
        <v>17</v>
      </c>
      <c r="D99" s="94" t="s">
        <v>9</v>
      </c>
      <c r="E99" s="94" t="s">
        <v>177</v>
      </c>
      <c r="F99" s="94" t="s">
        <v>116</v>
      </c>
      <c r="G99" s="96">
        <v>17025.8</v>
      </c>
      <c r="H99" s="96">
        <f>H100</f>
        <v>17025.75</v>
      </c>
      <c r="I99" s="96">
        <f t="shared" si="40"/>
        <v>5131.875</v>
      </c>
      <c r="J99" s="96">
        <f t="shared" si="40"/>
        <v>5131.875</v>
      </c>
      <c r="K99" s="96">
        <f t="shared" si="40"/>
        <v>5131.875</v>
      </c>
      <c r="L99" s="96">
        <f t="shared" si="27"/>
        <v>30.141843971631204</v>
      </c>
      <c r="M99" s="96">
        <f t="shared" si="28"/>
        <v>100</v>
      </c>
    </row>
    <row r="100" spans="1:13" ht="63.75">
      <c r="A100" s="93" t="s">
        <v>117</v>
      </c>
      <c r="B100" s="94" t="s">
        <v>98</v>
      </c>
      <c r="C100" s="94" t="s">
        <v>17</v>
      </c>
      <c r="D100" s="94" t="s">
        <v>9</v>
      </c>
      <c r="E100" s="94" t="s">
        <v>177</v>
      </c>
      <c r="F100" s="94" t="s">
        <v>118</v>
      </c>
      <c r="G100" s="96">
        <v>17025.8</v>
      </c>
      <c r="H100" s="96">
        <v>17025.75</v>
      </c>
      <c r="I100" s="96">
        <v>5131.875</v>
      </c>
      <c r="J100" s="96">
        <v>5131.875</v>
      </c>
      <c r="K100" s="96">
        <v>5131.875</v>
      </c>
      <c r="L100" s="96">
        <f t="shared" si="27"/>
        <v>30.141843971631204</v>
      </c>
      <c r="M100" s="96">
        <f t="shared" si="28"/>
        <v>100</v>
      </c>
    </row>
    <row r="101" spans="1:13" ht="25.5">
      <c r="A101" s="93" t="s">
        <v>101</v>
      </c>
      <c r="B101" s="94" t="s">
        <v>98</v>
      </c>
      <c r="C101" s="94" t="s">
        <v>17</v>
      </c>
      <c r="D101" s="94" t="s">
        <v>9</v>
      </c>
      <c r="E101" s="94" t="s">
        <v>102</v>
      </c>
      <c r="F101" s="95" t="s">
        <v>0</v>
      </c>
      <c r="G101" s="96">
        <v>1663.7</v>
      </c>
      <c r="H101" s="96">
        <f>H102</f>
        <v>1663.66</v>
      </c>
      <c r="I101" s="96">
        <f t="shared" ref="I101:K103" si="41">I102</f>
        <v>538.34661000000006</v>
      </c>
      <c r="J101" s="96">
        <f t="shared" si="41"/>
        <v>538.34661000000006</v>
      </c>
      <c r="K101" s="96">
        <f t="shared" si="41"/>
        <v>538.34661000000006</v>
      </c>
      <c r="L101" s="96">
        <f t="shared" ref="L101:L117" si="42">K101/H101*100</f>
        <v>32.359172547275286</v>
      </c>
      <c r="M101" s="96">
        <f t="shared" ref="M101:M117" si="43">K101/I101*100</f>
        <v>100</v>
      </c>
    </row>
    <row r="102" spans="1:13">
      <c r="A102" s="93" t="s">
        <v>128</v>
      </c>
      <c r="B102" s="94" t="s">
        <v>98</v>
      </c>
      <c r="C102" s="94" t="s">
        <v>17</v>
      </c>
      <c r="D102" s="94" t="s">
        <v>9</v>
      </c>
      <c r="E102" s="94" t="s">
        <v>164</v>
      </c>
      <c r="F102" s="95" t="s">
        <v>0</v>
      </c>
      <c r="G102" s="96">
        <v>1663.7</v>
      </c>
      <c r="H102" s="96">
        <f>H103</f>
        <v>1663.66</v>
      </c>
      <c r="I102" s="96">
        <f t="shared" si="41"/>
        <v>538.34661000000006</v>
      </c>
      <c r="J102" s="96">
        <f t="shared" si="41"/>
        <v>538.34661000000006</v>
      </c>
      <c r="K102" s="96">
        <f t="shared" si="41"/>
        <v>538.34661000000006</v>
      </c>
      <c r="L102" s="96">
        <f t="shared" si="42"/>
        <v>32.359172547275286</v>
      </c>
      <c r="M102" s="96">
        <f t="shared" si="43"/>
        <v>100</v>
      </c>
    </row>
    <row r="103" spans="1:13" ht="25.5">
      <c r="A103" s="93" t="s">
        <v>130</v>
      </c>
      <c r="B103" s="94" t="s">
        <v>98</v>
      </c>
      <c r="C103" s="94" t="s">
        <v>17</v>
      </c>
      <c r="D103" s="94" t="s">
        <v>9</v>
      </c>
      <c r="E103" s="94" t="s">
        <v>164</v>
      </c>
      <c r="F103" s="94" t="s">
        <v>131</v>
      </c>
      <c r="G103" s="96">
        <v>1663.7</v>
      </c>
      <c r="H103" s="96">
        <f>H104</f>
        <v>1663.66</v>
      </c>
      <c r="I103" s="96">
        <f t="shared" si="41"/>
        <v>538.34661000000006</v>
      </c>
      <c r="J103" s="96">
        <f t="shared" si="41"/>
        <v>538.34661000000006</v>
      </c>
      <c r="K103" s="96">
        <f t="shared" si="41"/>
        <v>538.34661000000006</v>
      </c>
      <c r="L103" s="96">
        <f t="shared" si="42"/>
        <v>32.359172547275286</v>
      </c>
      <c r="M103" s="96">
        <f t="shared" si="43"/>
        <v>100</v>
      </c>
    </row>
    <row r="104" spans="1:13">
      <c r="A104" s="93" t="s">
        <v>132</v>
      </c>
      <c r="B104" s="94" t="s">
        <v>98</v>
      </c>
      <c r="C104" s="94" t="s">
        <v>17</v>
      </c>
      <c r="D104" s="94" t="s">
        <v>9</v>
      </c>
      <c r="E104" s="94" t="s">
        <v>164</v>
      </c>
      <c r="F104" s="94" t="s">
        <v>133</v>
      </c>
      <c r="G104" s="96">
        <v>1663.7</v>
      </c>
      <c r="H104" s="96">
        <v>1663.66</v>
      </c>
      <c r="I104" s="96">
        <v>538.34661000000006</v>
      </c>
      <c r="J104" s="96">
        <v>538.34661000000006</v>
      </c>
      <c r="K104" s="96">
        <v>538.34661000000006</v>
      </c>
      <c r="L104" s="96">
        <f t="shared" si="42"/>
        <v>32.359172547275286</v>
      </c>
      <c r="M104" s="96">
        <f t="shared" si="43"/>
        <v>100</v>
      </c>
    </row>
    <row r="105" spans="1:13" ht="51">
      <c r="A105" s="93" t="s">
        <v>178</v>
      </c>
      <c r="B105" s="94" t="s">
        <v>98</v>
      </c>
      <c r="C105" s="94" t="s">
        <v>17</v>
      </c>
      <c r="D105" s="94" t="s">
        <v>9</v>
      </c>
      <c r="E105" s="94" t="s">
        <v>179</v>
      </c>
      <c r="F105" s="95" t="s">
        <v>0</v>
      </c>
      <c r="G105" s="96">
        <v>540604.30000000005</v>
      </c>
      <c r="H105" s="96">
        <f>H106</f>
        <v>540604.30000000005</v>
      </c>
      <c r="I105" s="96">
        <f t="shared" ref="I105:K108" si="44">I106</f>
        <v>2432.4383899999998</v>
      </c>
      <c r="J105" s="96">
        <f t="shared" si="44"/>
        <v>2432.4383899999998</v>
      </c>
      <c r="K105" s="96">
        <f t="shared" si="44"/>
        <v>2432.4383899999998</v>
      </c>
      <c r="L105" s="96">
        <f t="shared" si="42"/>
        <v>0.44994802853029464</v>
      </c>
      <c r="M105" s="96">
        <f t="shared" si="43"/>
        <v>100</v>
      </c>
    </row>
    <row r="106" spans="1:13" ht="25.5">
      <c r="A106" s="93" t="s">
        <v>180</v>
      </c>
      <c r="B106" s="94" t="s">
        <v>98</v>
      </c>
      <c r="C106" s="94" t="s">
        <v>17</v>
      </c>
      <c r="D106" s="94" t="s">
        <v>9</v>
      </c>
      <c r="E106" s="94" t="s">
        <v>181</v>
      </c>
      <c r="F106" s="95" t="s">
        <v>0</v>
      </c>
      <c r="G106" s="96">
        <v>540604.30000000005</v>
      </c>
      <c r="H106" s="96">
        <f>H107</f>
        <v>540604.30000000005</v>
      </c>
      <c r="I106" s="96">
        <f t="shared" si="44"/>
        <v>2432.4383899999998</v>
      </c>
      <c r="J106" s="96">
        <f t="shared" si="44"/>
        <v>2432.4383899999998</v>
      </c>
      <c r="K106" s="96">
        <f t="shared" si="44"/>
        <v>2432.4383899999998</v>
      </c>
      <c r="L106" s="96">
        <f t="shared" si="42"/>
        <v>0.44994802853029464</v>
      </c>
      <c r="M106" s="96">
        <f t="shared" si="43"/>
        <v>100</v>
      </c>
    </row>
    <row r="107" spans="1:13" ht="38.25">
      <c r="A107" s="93" t="s">
        <v>182</v>
      </c>
      <c r="B107" s="94" t="s">
        <v>98</v>
      </c>
      <c r="C107" s="94" t="s">
        <v>17</v>
      </c>
      <c r="D107" s="94" t="s">
        <v>9</v>
      </c>
      <c r="E107" s="94" t="s">
        <v>183</v>
      </c>
      <c r="F107" s="95" t="s">
        <v>0</v>
      </c>
      <c r="G107" s="96">
        <v>540604.30000000005</v>
      </c>
      <c r="H107" s="96">
        <f>H108</f>
        <v>540604.30000000005</v>
      </c>
      <c r="I107" s="96">
        <f t="shared" si="44"/>
        <v>2432.4383899999998</v>
      </c>
      <c r="J107" s="96">
        <f t="shared" si="44"/>
        <v>2432.4383899999998</v>
      </c>
      <c r="K107" s="96">
        <f t="shared" si="44"/>
        <v>2432.4383899999998</v>
      </c>
      <c r="L107" s="96">
        <f t="shared" si="42"/>
        <v>0.44994802853029464</v>
      </c>
      <c r="M107" s="96">
        <f t="shared" si="43"/>
        <v>100</v>
      </c>
    </row>
    <row r="108" spans="1:13" ht="25.5">
      <c r="A108" s="93" t="s">
        <v>115</v>
      </c>
      <c r="B108" s="94" t="s">
        <v>98</v>
      </c>
      <c r="C108" s="94" t="s">
        <v>17</v>
      </c>
      <c r="D108" s="94" t="s">
        <v>9</v>
      </c>
      <c r="E108" s="94" t="s">
        <v>183</v>
      </c>
      <c r="F108" s="94" t="s">
        <v>116</v>
      </c>
      <c r="G108" s="96">
        <v>540604.30000000005</v>
      </c>
      <c r="H108" s="96">
        <f>H109</f>
        <v>540604.30000000005</v>
      </c>
      <c r="I108" s="96">
        <f t="shared" si="44"/>
        <v>2432.4383899999998</v>
      </c>
      <c r="J108" s="96">
        <f t="shared" si="44"/>
        <v>2432.4383899999998</v>
      </c>
      <c r="K108" s="96">
        <f t="shared" si="44"/>
        <v>2432.4383899999998</v>
      </c>
      <c r="L108" s="96">
        <f t="shared" si="42"/>
        <v>0.44994802853029464</v>
      </c>
      <c r="M108" s="96">
        <f t="shared" si="43"/>
        <v>100</v>
      </c>
    </row>
    <row r="109" spans="1:13" ht="63.75">
      <c r="A109" s="93" t="s">
        <v>117</v>
      </c>
      <c r="B109" s="94" t="s">
        <v>98</v>
      </c>
      <c r="C109" s="94" t="s">
        <v>17</v>
      </c>
      <c r="D109" s="94" t="s">
        <v>9</v>
      </c>
      <c r="E109" s="94" t="s">
        <v>183</v>
      </c>
      <c r="F109" s="94" t="s">
        <v>118</v>
      </c>
      <c r="G109" s="96">
        <v>540604.30000000005</v>
      </c>
      <c r="H109" s="96">
        <v>540604.30000000005</v>
      </c>
      <c r="I109" s="96">
        <v>2432.4383899999998</v>
      </c>
      <c r="J109" s="96">
        <v>2432.4383899999998</v>
      </c>
      <c r="K109" s="96">
        <v>2432.4383899999998</v>
      </c>
      <c r="L109" s="96">
        <f t="shared" si="42"/>
        <v>0.44994802853029464</v>
      </c>
      <c r="M109" s="96">
        <f t="shared" si="43"/>
        <v>100</v>
      </c>
    </row>
    <row r="110" spans="1:13" ht="51">
      <c r="A110" s="93" t="s">
        <v>140</v>
      </c>
      <c r="B110" s="94" t="s">
        <v>98</v>
      </c>
      <c r="C110" s="94" t="s">
        <v>17</v>
      </c>
      <c r="D110" s="94" t="s">
        <v>9</v>
      </c>
      <c r="E110" s="94" t="s">
        <v>141</v>
      </c>
      <c r="F110" s="95" t="s">
        <v>0</v>
      </c>
      <c r="G110" s="96">
        <v>1149.4000000000001</v>
      </c>
      <c r="H110" s="96">
        <f>H111</f>
        <v>1149.375</v>
      </c>
      <c r="I110" s="96">
        <f t="shared" ref="I110:K112" si="45">I111</f>
        <v>0</v>
      </c>
      <c r="J110" s="96">
        <f t="shared" si="45"/>
        <v>0</v>
      </c>
      <c r="K110" s="96">
        <f t="shared" si="45"/>
        <v>0</v>
      </c>
      <c r="L110" s="96">
        <f t="shared" si="42"/>
        <v>0</v>
      </c>
      <c r="M110" s="96">
        <v>0</v>
      </c>
    </row>
    <row r="111" spans="1:13" ht="25.5">
      <c r="A111" s="93" t="s">
        <v>142</v>
      </c>
      <c r="B111" s="94" t="s">
        <v>98</v>
      </c>
      <c r="C111" s="94" t="s">
        <v>17</v>
      </c>
      <c r="D111" s="94" t="s">
        <v>9</v>
      </c>
      <c r="E111" s="94" t="s">
        <v>143</v>
      </c>
      <c r="F111" s="95" t="s">
        <v>0</v>
      </c>
      <c r="G111" s="96">
        <v>1149.4000000000001</v>
      </c>
      <c r="H111" s="96">
        <f>H112</f>
        <v>1149.375</v>
      </c>
      <c r="I111" s="96">
        <f t="shared" si="45"/>
        <v>0</v>
      </c>
      <c r="J111" s="96">
        <f t="shared" si="45"/>
        <v>0</v>
      </c>
      <c r="K111" s="96">
        <f t="shared" si="45"/>
        <v>0</v>
      </c>
      <c r="L111" s="96">
        <f t="shared" si="42"/>
        <v>0</v>
      </c>
      <c r="M111" s="96">
        <v>0</v>
      </c>
    </row>
    <row r="112" spans="1:13">
      <c r="A112" s="93" t="s">
        <v>105</v>
      </c>
      <c r="B112" s="94" t="s">
        <v>98</v>
      </c>
      <c r="C112" s="94" t="s">
        <v>17</v>
      </c>
      <c r="D112" s="94" t="s">
        <v>9</v>
      </c>
      <c r="E112" s="94" t="s">
        <v>143</v>
      </c>
      <c r="F112" s="94" t="s">
        <v>106</v>
      </c>
      <c r="G112" s="96">
        <v>1149.4000000000001</v>
      </c>
      <c r="H112" s="96">
        <f>H113</f>
        <v>1149.375</v>
      </c>
      <c r="I112" s="96">
        <f t="shared" si="45"/>
        <v>0</v>
      </c>
      <c r="J112" s="96">
        <f t="shared" si="45"/>
        <v>0</v>
      </c>
      <c r="K112" s="96">
        <f t="shared" si="45"/>
        <v>0</v>
      </c>
      <c r="L112" s="96">
        <f t="shared" si="42"/>
        <v>0</v>
      </c>
      <c r="M112" s="96">
        <v>0</v>
      </c>
    </row>
    <row r="113" spans="1:14">
      <c r="A113" s="93" t="s">
        <v>144</v>
      </c>
      <c r="B113" s="94" t="s">
        <v>98</v>
      </c>
      <c r="C113" s="94" t="s">
        <v>17</v>
      </c>
      <c r="D113" s="94" t="s">
        <v>9</v>
      </c>
      <c r="E113" s="94" t="s">
        <v>143</v>
      </c>
      <c r="F113" s="94" t="s">
        <v>145</v>
      </c>
      <c r="G113" s="96">
        <v>1149.4000000000001</v>
      </c>
      <c r="H113" s="96">
        <v>1149.375</v>
      </c>
      <c r="I113" s="96">
        <v>0</v>
      </c>
      <c r="J113" s="96">
        <v>0</v>
      </c>
      <c r="K113" s="96">
        <v>0</v>
      </c>
      <c r="L113" s="96">
        <f t="shared" si="42"/>
        <v>0</v>
      </c>
      <c r="M113" s="96">
        <v>0</v>
      </c>
    </row>
    <row r="114" spans="1:14" s="52" customFormat="1">
      <c r="A114" s="93" t="s">
        <v>659</v>
      </c>
      <c r="B114" s="94" t="s">
        <v>98</v>
      </c>
      <c r="C114" s="94" t="s">
        <v>17</v>
      </c>
      <c r="D114" s="94" t="s">
        <v>9</v>
      </c>
      <c r="E114" s="99" t="s">
        <v>660</v>
      </c>
      <c r="F114" s="94"/>
      <c r="G114" s="96"/>
      <c r="H114" s="96">
        <f>H115</f>
        <v>1049.0536099999999</v>
      </c>
      <c r="I114" s="96">
        <f t="shared" ref="I114:K116" si="46">I115</f>
        <v>1049.0536099999999</v>
      </c>
      <c r="J114" s="96">
        <f t="shared" si="46"/>
        <v>1049.0536099999999</v>
      </c>
      <c r="K114" s="96">
        <f t="shared" si="46"/>
        <v>1049.0536099999999</v>
      </c>
      <c r="L114" s="96">
        <f t="shared" si="42"/>
        <v>100</v>
      </c>
      <c r="M114" s="96">
        <f t="shared" si="43"/>
        <v>100</v>
      </c>
      <c r="N114" s="60"/>
    </row>
    <row r="115" spans="1:14" s="52" customFormat="1">
      <c r="A115" s="93" t="s">
        <v>659</v>
      </c>
      <c r="B115" s="94" t="s">
        <v>98</v>
      </c>
      <c r="C115" s="94" t="s">
        <v>17</v>
      </c>
      <c r="D115" s="94" t="s">
        <v>9</v>
      </c>
      <c r="E115" s="99" t="s">
        <v>661</v>
      </c>
      <c r="F115" s="94"/>
      <c r="G115" s="96"/>
      <c r="H115" s="96">
        <f>H116</f>
        <v>1049.0536099999999</v>
      </c>
      <c r="I115" s="96">
        <f t="shared" si="46"/>
        <v>1049.0536099999999</v>
      </c>
      <c r="J115" s="96">
        <f t="shared" si="46"/>
        <v>1049.0536099999999</v>
      </c>
      <c r="K115" s="96">
        <f t="shared" si="46"/>
        <v>1049.0536099999999</v>
      </c>
      <c r="L115" s="96">
        <f t="shared" si="42"/>
        <v>100</v>
      </c>
      <c r="M115" s="96">
        <f t="shared" si="43"/>
        <v>100</v>
      </c>
      <c r="N115" s="60"/>
    </row>
    <row r="116" spans="1:14" s="52" customFormat="1" ht="25.5">
      <c r="A116" s="93" t="s">
        <v>130</v>
      </c>
      <c r="B116" s="94" t="s">
        <v>98</v>
      </c>
      <c r="C116" s="94" t="s">
        <v>17</v>
      </c>
      <c r="D116" s="94" t="s">
        <v>9</v>
      </c>
      <c r="E116" s="100" t="s">
        <v>661</v>
      </c>
      <c r="F116" s="94" t="s">
        <v>131</v>
      </c>
      <c r="G116" s="96"/>
      <c r="H116" s="96">
        <f>H117</f>
        <v>1049.0536099999999</v>
      </c>
      <c r="I116" s="96">
        <f t="shared" si="46"/>
        <v>1049.0536099999999</v>
      </c>
      <c r="J116" s="96">
        <f t="shared" si="46"/>
        <v>1049.0536099999999</v>
      </c>
      <c r="K116" s="96">
        <f t="shared" si="46"/>
        <v>1049.0536099999999</v>
      </c>
      <c r="L116" s="96">
        <f t="shared" si="42"/>
        <v>100</v>
      </c>
      <c r="M116" s="96">
        <f t="shared" si="43"/>
        <v>100</v>
      </c>
      <c r="N116" s="60"/>
    </row>
    <row r="117" spans="1:14" s="52" customFormat="1">
      <c r="A117" s="93" t="s">
        <v>132</v>
      </c>
      <c r="B117" s="94" t="s">
        <v>98</v>
      </c>
      <c r="C117" s="94" t="s">
        <v>17</v>
      </c>
      <c r="D117" s="94" t="s">
        <v>9</v>
      </c>
      <c r="E117" s="100" t="s">
        <v>661</v>
      </c>
      <c r="F117" s="94" t="s">
        <v>133</v>
      </c>
      <c r="G117" s="96"/>
      <c r="H117" s="96">
        <v>1049.0536099999999</v>
      </c>
      <c r="I117" s="96">
        <v>1049.0536099999999</v>
      </c>
      <c r="J117" s="96">
        <v>1049.0536099999999</v>
      </c>
      <c r="K117" s="96">
        <v>1049.0536099999999</v>
      </c>
      <c r="L117" s="96">
        <f t="shared" si="42"/>
        <v>100</v>
      </c>
      <c r="M117" s="96">
        <f t="shared" si="43"/>
        <v>100</v>
      </c>
      <c r="N117" s="60"/>
    </row>
    <row r="118" spans="1:14" s="18" customFormat="1">
      <c r="A118" s="93"/>
      <c r="B118" s="94"/>
      <c r="C118" s="94"/>
      <c r="D118" s="94"/>
      <c r="E118" s="94"/>
      <c r="F118" s="94"/>
      <c r="G118" s="96"/>
      <c r="H118" s="96"/>
      <c r="I118" s="96"/>
      <c r="J118" s="96"/>
      <c r="K118" s="96"/>
      <c r="L118" s="96"/>
      <c r="M118" s="96"/>
      <c r="N118" s="60"/>
    </row>
    <row r="119" spans="1:14">
      <c r="A119" s="93" t="s">
        <v>47</v>
      </c>
      <c r="B119" s="94" t="s">
        <v>98</v>
      </c>
      <c r="C119" s="94" t="s">
        <v>17</v>
      </c>
      <c r="D119" s="94" t="s">
        <v>11</v>
      </c>
      <c r="E119" s="95" t="s">
        <v>0</v>
      </c>
      <c r="F119" s="95" t="s">
        <v>0</v>
      </c>
      <c r="G119" s="96">
        <v>102172.8</v>
      </c>
      <c r="H119" s="96">
        <f>H120+H128</f>
        <v>102172.803</v>
      </c>
      <c r="I119" s="96">
        <f t="shared" ref="I119:K119" si="47">I120+I128</f>
        <v>31521.033009999999</v>
      </c>
      <c r="J119" s="96">
        <f t="shared" si="47"/>
        <v>31521.033009999999</v>
      </c>
      <c r="K119" s="96">
        <f t="shared" si="47"/>
        <v>31511.873940000001</v>
      </c>
      <c r="L119" s="96">
        <f t="shared" si="27"/>
        <v>30.841743609598339</v>
      </c>
      <c r="M119" s="96">
        <f t="shared" si="28"/>
        <v>99.970942989092109</v>
      </c>
    </row>
    <row r="120" spans="1:14" ht="38.25">
      <c r="A120" s="93" t="s">
        <v>99</v>
      </c>
      <c r="B120" s="94" t="s">
        <v>98</v>
      </c>
      <c r="C120" s="94" t="s">
        <v>17</v>
      </c>
      <c r="D120" s="94" t="s">
        <v>11</v>
      </c>
      <c r="E120" s="94" t="s">
        <v>100</v>
      </c>
      <c r="F120" s="95" t="s">
        <v>0</v>
      </c>
      <c r="G120" s="96">
        <v>88072.5</v>
      </c>
      <c r="H120" s="96">
        <f>H121</f>
        <v>88072.502999999997</v>
      </c>
      <c r="I120" s="96">
        <f t="shared" ref="I120:K120" si="48">I121</f>
        <v>31521.033009999999</v>
      </c>
      <c r="J120" s="96">
        <f t="shared" si="48"/>
        <v>31521.033009999999</v>
      </c>
      <c r="K120" s="96">
        <f t="shared" si="48"/>
        <v>31511.873940000001</v>
      </c>
      <c r="L120" s="96">
        <f t="shared" si="27"/>
        <v>35.779469035869234</v>
      </c>
      <c r="M120" s="96">
        <f t="shared" si="28"/>
        <v>99.970942989092109</v>
      </c>
    </row>
    <row r="121" spans="1:14" ht="25.5">
      <c r="A121" s="93" t="s">
        <v>172</v>
      </c>
      <c r="B121" s="94" t="s">
        <v>98</v>
      </c>
      <c r="C121" s="94" t="s">
        <v>17</v>
      </c>
      <c r="D121" s="94" t="s">
        <v>11</v>
      </c>
      <c r="E121" s="94" t="s">
        <v>173</v>
      </c>
      <c r="F121" s="95" t="s">
        <v>0</v>
      </c>
      <c r="G121" s="96">
        <v>88072.5</v>
      </c>
      <c r="H121" s="96">
        <f>H122+H125</f>
        <v>88072.502999999997</v>
      </c>
      <c r="I121" s="96">
        <f t="shared" ref="I121:K121" si="49">I122+I125</f>
        <v>31521.033009999999</v>
      </c>
      <c r="J121" s="96">
        <f t="shared" si="49"/>
        <v>31521.033009999999</v>
      </c>
      <c r="K121" s="96">
        <f t="shared" si="49"/>
        <v>31511.873940000001</v>
      </c>
      <c r="L121" s="96">
        <f t="shared" si="27"/>
        <v>35.779469035869234</v>
      </c>
      <c r="M121" s="96">
        <f t="shared" si="28"/>
        <v>99.970942989092109</v>
      </c>
    </row>
    <row r="122" spans="1:14" ht="25.5">
      <c r="A122" s="93" t="s">
        <v>113</v>
      </c>
      <c r="B122" s="94" t="s">
        <v>98</v>
      </c>
      <c r="C122" s="94" t="s">
        <v>17</v>
      </c>
      <c r="D122" s="94" t="s">
        <v>11</v>
      </c>
      <c r="E122" s="94" t="s">
        <v>174</v>
      </c>
      <c r="F122" s="95" t="s">
        <v>0</v>
      </c>
      <c r="G122" s="96">
        <v>43655.5</v>
      </c>
      <c r="H122" s="96">
        <f>H123</f>
        <v>43655.519999999997</v>
      </c>
      <c r="I122" s="96">
        <f t="shared" ref="I122:K123" si="50">I123</f>
        <v>0</v>
      </c>
      <c r="J122" s="96">
        <f t="shared" si="50"/>
        <v>0</v>
      </c>
      <c r="K122" s="96">
        <f t="shared" si="50"/>
        <v>0</v>
      </c>
      <c r="L122" s="96">
        <f t="shared" ref="L122:L124" si="51">K122/H122*100</f>
        <v>0</v>
      </c>
      <c r="M122" s="96">
        <v>0</v>
      </c>
    </row>
    <row r="123" spans="1:14" ht="25.5">
      <c r="A123" s="93" t="s">
        <v>115</v>
      </c>
      <c r="B123" s="94" t="s">
        <v>98</v>
      </c>
      <c r="C123" s="94" t="s">
        <v>17</v>
      </c>
      <c r="D123" s="94" t="s">
        <v>11</v>
      </c>
      <c r="E123" s="94" t="s">
        <v>174</v>
      </c>
      <c r="F123" s="94" t="s">
        <v>116</v>
      </c>
      <c r="G123" s="96">
        <v>43655.5</v>
      </c>
      <c r="H123" s="96">
        <f>H124</f>
        <v>43655.519999999997</v>
      </c>
      <c r="I123" s="96">
        <f t="shared" si="50"/>
        <v>0</v>
      </c>
      <c r="J123" s="96">
        <f t="shared" si="50"/>
        <v>0</v>
      </c>
      <c r="K123" s="96">
        <f t="shared" si="50"/>
        <v>0</v>
      </c>
      <c r="L123" s="96">
        <f t="shared" si="51"/>
        <v>0</v>
      </c>
      <c r="M123" s="96">
        <v>0</v>
      </c>
    </row>
    <row r="124" spans="1:14" ht="63.75">
      <c r="A124" s="93" t="s">
        <v>117</v>
      </c>
      <c r="B124" s="94" t="s">
        <v>98</v>
      </c>
      <c r="C124" s="94" t="s">
        <v>17</v>
      </c>
      <c r="D124" s="94" t="s">
        <v>11</v>
      </c>
      <c r="E124" s="94" t="s">
        <v>174</v>
      </c>
      <c r="F124" s="94" t="s">
        <v>118</v>
      </c>
      <c r="G124" s="96">
        <v>43655.5</v>
      </c>
      <c r="H124" s="96">
        <v>43655.519999999997</v>
      </c>
      <c r="I124" s="96">
        <v>0</v>
      </c>
      <c r="J124" s="96">
        <v>0</v>
      </c>
      <c r="K124" s="96">
        <v>0</v>
      </c>
      <c r="L124" s="96">
        <f t="shared" si="51"/>
        <v>0</v>
      </c>
      <c r="M124" s="96">
        <v>0</v>
      </c>
    </row>
    <row r="125" spans="1:14" ht="25.5">
      <c r="A125" s="93" t="s">
        <v>142</v>
      </c>
      <c r="B125" s="94" t="s">
        <v>98</v>
      </c>
      <c r="C125" s="94" t="s">
        <v>17</v>
      </c>
      <c r="D125" s="94" t="s">
        <v>11</v>
      </c>
      <c r="E125" s="94" t="s">
        <v>175</v>
      </c>
      <c r="F125" s="95" t="s">
        <v>0</v>
      </c>
      <c r="G125" s="96">
        <v>44417</v>
      </c>
      <c r="H125" s="96">
        <f>H126</f>
        <v>44416.983</v>
      </c>
      <c r="I125" s="96">
        <f t="shared" ref="I125:K126" si="52">I126</f>
        <v>31521.033009999999</v>
      </c>
      <c r="J125" s="96">
        <f t="shared" si="52"/>
        <v>31521.033009999999</v>
      </c>
      <c r="K125" s="96">
        <f t="shared" si="52"/>
        <v>31511.873940000001</v>
      </c>
      <c r="L125" s="96">
        <f t="shared" si="27"/>
        <v>70.945552380268609</v>
      </c>
      <c r="M125" s="96">
        <f t="shared" si="28"/>
        <v>99.970942989092109</v>
      </c>
    </row>
    <row r="126" spans="1:14">
      <c r="A126" s="93" t="s">
        <v>105</v>
      </c>
      <c r="B126" s="94" t="s">
        <v>98</v>
      </c>
      <c r="C126" s="94" t="s">
        <v>17</v>
      </c>
      <c r="D126" s="94" t="s">
        <v>11</v>
      </c>
      <c r="E126" s="94" t="s">
        <v>175</v>
      </c>
      <c r="F126" s="94" t="s">
        <v>106</v>
      </c>
      <c r="G126" s="96">
        <v>44417</v>
      </c>
      <c r="H126" s="96">
        <f>H127</f>
        <v>44416.983</v>
      </c>
      <c r="I126" s="96">
        <f t="shared" si="52"/>
        <v>31521.033009999999</v>
      </c>
      <c r="J126" s="96">
        <f t="shared" si="52"/>
        <v>31521.033009999999</v>
      </c>
      <c r="K126" s="96">
        <f t="shared" si="52"/>
        <v>31511.873940000001</v>
      </c>
      <c r="L126" s="96">
        <f t="shared" si="27"/>
        <v>70.945552380268609</v>
      </c>
      <c r="M126" s="96">
        <f t="shared" si="28"/>
        <v>99.970942989092109</v>
      </c>
    </row>
    <row r="127" spans="1:14">
      <c r="A127" s="93" t="s">
        <v>144</v>
      </c>
      <c r="B127" s="94" t="s">
        <v>98</v>
      </c>
      <c r="C127" s="94" t="s">
        <v>17</v>
      </c>
      <c r="D127" s="94" t="s">
        <v>11</v>
      </c>
      <c r="E127" s="94" t="s">
        <v>175</v>
      </c>
      <c r="F127" s="94" t="s">
        <v>145</v>
      </c>
      <c r="G127" s="96">
        <v>44417</v>
      </c>
      <c r="H127" s="96">
        <v>44416.983</v>
      </c>
      <c r="I127" s="96">
        <v>31521.033009999999</v>
      </c>
      <c r="J127" s="96">
        <v>31521.033009999999</v>
      </c>
      <c r="K127" s="96">
        <v>31511.873940000001</v>
      </c>
      <c r="L127" s="96">
        <f t="shared" si="27"/>
        <v>70.945552380268609</v>
      </c>
      <c r="M127" s="96">
        <f t="shared" si="28"/>
        <v>99.970942989092109</v>
      </c>
    </row>
    <row r="128" spans="1:14" ht="38.25">
      <c r="A128" s="93" t="s">
        <v>119</v>
      </c>
      <c r="B128" s="94" t="s">
        <v>98</v>
      </c>
      <c r="C128" s="94" t="s">
        <v>17</v>
      </c>
      <c r="D128" s="94" t="s">
        <v>11</v>
      </c>
      <c r="E128" s="94" t="s">
        <v>120</v>
      </c>
      <c r="F128" s="95" t="s">
        <v>0</v>
      </c>
      <c r="G128" s="96">
        <v>14100.3</v>
      </c>
      <c r="H128" s="96">
        <f>H129</f>
        <v>14100.3</v>
      </c>
      <c r="I128" s="96">
        <f t="shared" ref="I128:K131" si="53">I129</f>
        <v>0</v>
      </c>
      <c r="J128" s="96">
        <f t="shared" si="53"/>
        <v>0</v>
      </c>
      <c r="K128" s="96">
        <f t="shared" si="53"/>
        <v>0</v>
      </c>
      <c r="L128" s="96">
        <f t="shared" ref="L128:L132" si="54">K128/H128*100</f>
        <v>0</v>
      </c>
      <c r="M128" s="96">
        <v>0</v>
      </c>
    </row>
    <row r="129" spans="1:13" ht="25.5">
      <c r="A129" s="93" t="s">
        <v>121</v>
      </c>
      <c r="B129" s="94" t="s">
        <v>98</v>
      </c>
      <c r="C129" s="94" t="s">
        <v>17</v>
      </c>
      <c r="D129" s="94" t="s">
        <v>11</v>
      </c>
      <c r="E129" s="94" t="s">
        <v>122</v>
      </c>
      <c r="F129" s="95" t="s">
        <v>0</v>
      </c>
      <c r="G129" s="96">
        <v>14100.3</v>
      </c>
      <c r="H129" s="96">
        <f>H130</f>
        <v>14100.3</v>
      </c>
      <c r="I129" s="96">
        <f t="shared" si="53"/>
        <v>0</v>
      </c>
      <c r="J129" s="96">
        <f t="shared" si="53"/>
        <v>0</v>
      </c>
      <c r="K129" s="96">
        <f t="shared" si="53"/>
        <v>0</v>
      </c>
      <c r="L129" s="96">
        <f t="shared" si="54"/>
        <v>0</v>
      </c>
      <c r="M129" s="96">
        <v>0</v>
      </c>
    </row>
    <row r="130" spans="1:13" ht="25.5">
      <c r="A130" s="93" t="s">
        <v>142</v>
      </c>
      <c r="B130" s="94" t="s">
        <v>98</v>
      </c>
      <c r="C130" s="94" t="s">
        <v>17</v>
      </c>
      <c r="D130" s="94" t="s">
        <v>11</v>
      </c>
      <c r="E130" s="94" t="s">
        <v>184</v>
      </c>
      <c r="F130" s="95" t="s">
        <v>0</v>
      </c>
      <c r="G130" s="96">
        <v>14100.3</v>
      </c>
      <c r="H130" s="96">
        <f>H131</f>
        <v>14100.3</v>
      </c>
      <c r="I130" s="96">
        <f t="shared" si="53"/>
        <v>0</v>
      </c>
      <c r="J130" s="96">
        <f t="shared" si="53"/>
        <v>0</v>
      </c>
      <c r="K130" s="96">
        <f t="shared" si="53"/>
        <v>0</v>
      </c>
      <c r="L130" s="96">
        <f t="shared" si="54"/>
        <v>0</v>
      </c>
      <c r="M130" s="96">
        <v>0</v>
      </c>
    </row>
    <row r="131" spans="1:13">
      <c r="A131" s="93" t="s">
        <v>105</v>
      </c>
      <c r="B131" s="94" t="s">
        <v>98</v>
      </c>
      <c r="C131" s="94" t="s">
        <v>17</v>
      </c>
      <c r="D131" s="94" t="s">
        <v>11</v>
      </c>
      <c r="E131" s="94" t="s">
        <v>184</v>
      </c>
      <c r="F131" s="94" t="s">
        <v>106</v>
      </c>
      <c r="G131" s="96">
        <v>14100.3</v>
      </c>
      <c r="H131" s="96">
        <f>H132</f>
        <v>14100.3</v>
      </c>
      <c r="I131" s="96">
        <f t="shared" si="53"/>
        <v>0</v>
      </c>
      <c r="J131" s="96">
        <f t="shared" si="53"/>
        <v>0</v>
      </c>
      <c r="K131" s="96">
        <f t="shared" si="53"/>
        <v>0</v>
      </c>
      <c r="L131" s="96">
        <f t="shared" si="54"/>
        <v>0</v>
      </c>
      <c r="M131" s="96">
        <v>0</v>
      </c>
    </row>
    <row r="132" spans="1:13">
      <c r="A132" s="93" t="s">
        <v>144</v>
      </c>
      <c r="B132" s="94" t="s">
        <v>98</v>
      </c>
      <c r="C132" s="94" t="s">
        <v>17</v>
      </c>
      <c r="D132" s="94" t="s">
        <v>11</v>
      </c>
      <c r="E132" s="94" t="s">
        <v>184</v>
      </c>
      <c r="F132" s="94" t="s">
        <v>145</v>
      </c>
      <c r="G132" s="96">
        <v>14100.3</v>
      </c>
      <c r="H132" s="96">
        <v>14100.3</v>
      </c>
      <c r="I132" s="96">
        <v>0</v>
      </c>
      <c r="J132" s="96">
        <v>0</v>
      </c>
      <c r="K132" s="96">
        <v>0</v>
      </c>
      <c r="L132" s="96">
        <f t="shared" si="54"/>
        <v>0</v>
      </c>
      <c r="M132" s="96">
        <v>0</v>
      </c>
    </row>
    <row r="133" spans="1:13">
      <c r="A133" s="97" t="s">
        <v>0</v>
      </c>
      <c r="B133" s="95" t="s">
        <v>0</v>
      </c>
      <c r="C133" s="95" t="s">
        <v>0</v>
      </c>
      <c r="D133" s="95" t="s">
        <v>0</v>
      </c>
      <c r="E133" s="95" t="s">
        <v>0</v>
      </c>
      <c r="F133" s="95" t="s">
        <v>0</v>
      </c>
      <c r="G133" s="98" t="s">
        <v>0</v>
      </c>
      <c r="H133" s="98"/>
      <c r="I133" s="98"/>
      <c r="J133" s="98"/>
      <c r="K133" s="98"/>
      <c r="L133" s="98"/>
      <c r="M133" s="98"/>
    </row>
    <row r="134" spans="1:13">
      <c r="A134" s="93" t="s">
        <v>52</v>
      </c>
      <c r="B134" s="94" t="s">
        <v>98</v>
      </c>
      <c r="C134" s="94" t="s">
        <v>21</v>
      </c>
      <c r="D134" s="95" t="s">
        <v>0</v>
      </c>
      <c r="E134" s="95" t="s">
        <v>0</v>
      </c>
      <c r="F134" s="95" t="s">
        <v>0</v>
      </c>
      <c r="G134" s="96">
        <v>924957.4</v>
      </c>
      <c r="H134" s="96">
        <f>H135+H154+H176</f>
        <v>925457.38679999998</v>
      </c>
      <c r="I134" s="96">
        <f t="shared" ref="I134:K134" si="55">I135+I154+I176</f>
        <v>808983.0262166051</v>
      </c>
      <c r="J134" s="96">
        <f t="shared" si="55"/>
        <v>808983.02560000005</v>
      </c>
      <c r="K134" s="96">
        <f t="shared" si="55"/>
        <v>782983.02560000005</v>
      </c>
      <c r="L134" s="96">
        <f t="shared" si="27"/>
        <v>84.604978767024534</v>
      </c>
      <c r="M134" s="96">
        <f t="shared" si="28"/>
        <v>96.786088239922648</v>
      </c>
    </row>
    <row r="135" spans="1:13">
      <c r="A135" s="93" t="s">
        <v>53</v>
      </c>
      <c r="B135" s="94" t="s">
        <v>98</v>
      </c>
      <c r="C135" s="94" t="s">
        <v>21</v>
      </c>
      <c r="D135" s="94" t="s">
        <v>9</v>
      </c>
      <c r="E135" s="95" t="s">
        <v>0</v>
      </c>
      <c r="F135" s="95" t="s">
        <v>0</v>
      </c>
      <c r="G135" s="96">
        <v>615698.9</v>
      </c>
      <c r="H135" s="96">
        <f>H136+H149</f>
        <v>616198.87011000002</v>
      </c>
      <c r="I135" s="96">
        <f t="shared" ref="I135:K135" si="56">I136+I149</f>
        <v>547159.02379000001</v>
      </c>
      <c r="J135" s="96">
        <f t="shared" si="56"/>
        <v>547159.02379000001</v>
      </c>
      <c r="K135" s="96">
        <f t="shared" si="56"/>
        <v>521159.02379000001</v>
      </c>
      <c r="L135" s="96">
        <f t="shared" si="27"/>
        <v>84.576432880664953</v>
      </c>
      <c r="M135" s="96">
        <f t="shared" si="28"/>
        <v>95.24818217930391</v>
      </c>
    </row>
    <row r="136" spans="1:13" ht="25.5">
      <c r="A136" s="93" t="s">
        <v>185</v>
      </c>
      <c r="B136" s="94" t="s">
        <v>98</v>
      </c>
      <c r="C136" s="94" t="s">
        <v>21</v>
      </c>
      <c r="D136" s="94" t="s">
        <v>9</v>
      </c>
      <c r="E136" s="94" t="s">
        <v>186</v>
      </c>
      <c r="F136" s="95" t="s">
        <v>0</v>
      </c>
      <c r="G136" s="96">
        <v>615698.9</v>
      </c>
      <c r="H136" s="96">
        <f>H137</f>
        <v>615698.87011000002</v>
      </c>
      <c r="I136" s="96">
        <f t="shared" ref="I136:K136" si="57">I137</f>
        <v>546659.02379000001</v>
      </c>
      <c r="J136" s="96">
        <f t="shared" si="57"/>
        <v>546659.02379000001</v>
      </c>
      <c r="K136" s="96">
        <f t="shared" si="57"/>
        <v>520659.02379000001</v>
      </c>
      <c r="L136" s="96">
        <f t="shared" si="27"/>
        <v>84.563907628574938</v>
      </c>
      <c r="M136" s="96">
        <f t="shared" si="28"/>
        <v>95.243835943703743</v>
      </c>
    </row>
    <row r="137" spans="1:13" ht="25.5">
      <c r="A137" s="93" t="s">
        <v>187</v>
      </c>
      <c r="B137" s="94" t="s">
        <v>98</v>
      </c>
      <c r="C137" s="94" t="s">
        <v>21</v>
      </c>
      <c r="D137" s="94" t="s">
        <v>9</v>
      </c>
      <c r="E137" s="94" t="s">
        <v>188</v>
      </c>
      <c r="F137" s="95" t="s">
        <v>0</v>
      </c>
      <c r="G137" s="96">
        <v>615698.9</v>
      </c>
      <c r="H137" s="96">
        <f>H138+H143+H146</f>
        <v>615698.87011000002</v>
      </c>
      <c r="I137" s="96">
        <f t="shared" ref="I137:K137" si="58">I138+I143+I146</f>
        <v>546659.02379000001</v>
      </c>
      <c r="J137" s="96">
        <f t="shared" si="58"/>
        <v>546659.02379000001</v>
      </c>
      <c r="K137" s="96">
        <f t="shared" si="58"/>
        <v>520659.02379000001</v>
      </c>
      <c r="L137" s="96">
        <f t="shared" si="27"/>
        <v>84.563907628574938</v>
      </c>
      <c r="M137" s="96">
        <f t="shared" si="28"/>
        <v>95.243835943703743</v>
      </c>
    </row>
    <row r="138" spans="1:13">
      <c r="A138" s="93" t="s">
        <v>189</v>
      </c>
      <c r="B138" s="94" t="s">
        <v>98</v>
      </c>
      <c r="C138" s="94" t="s">
        <v>21</v>
      </c>
      <c r="D138" s="94" t="s">
        <v>9</v>
      </c>
      <c r="E138" s="94" t="s">
        <v>190</v>
      </c>
      <c r="F138" s="95" t="s">
        <v>0</v>
      </c>
      <c r="G138" s="96">
        <v>359936.4</v>
      </c>
      <c r="H138" s="96">
        <f>H139+H141</f>
        <v>359936.4</v>
      </c>
      <c r="I138" s="96">
        <f t="shared" ref="I138:K138" si="59">I139+I141</f>
        <v>328400.06423999998</v>
      </c>
      <c r="J138" s="96">
        <f t="shared" si="59"/>
        <v>328400.06423999998</v>
      </c>
      <c r="K138" s="96">
        <f t="shared" si="59"/>
        <v>315400.06423999998</v>
      </c>
      <c r="L138" s="96">
        <f t="shared" si="27"/>
        <v>87.62660965659488</v>
      </c>
      <c r="M138" s="96">
        <f t="shared" si="28"/>
        <v>96.041413685443317</v>
      </c>
    </row>
    <row r="139" spans="1:13" ht="25.5">
      <c r="A139" s="93" t="s">
        <v>115</v>
      </c>
      <c r="B139" s="94" t="s">
        <v>98</v>
      </c>
      <c r="C139" s="94" t="s">
        <v>21</v>
      </c>
      <c r="D139" s="94" t="s">
        <v>9</v>
      </c>
      <c r="E139" s="94" t="s">
        <v>190</v>
      </c>
      <c r="F139" s="94" t="s">
        <v>116</v>
      </c>
      <c r="G139" s="96">
        <v>40000</v>
      </c>
      <c r="H139" s="96">
        <f>H140</f>
        <v>40000</v>
      </c>
      <c r="I139" s="96">
        <f t="shared" ref="I139:K139" si="60">I140</f>
        <v>40000</v>
      </c>
      <c r="J139" s="96">
        <f t="shared" si="60"/>
        <v>40000</v>
      </c>
      <c r="K139" s="96">
        <f t="shared" si="60"/>
        <v>40000</v>
      </c>
      <c r="L139" s="96">
        <f t="shared" si="27"/>
        <v>100</v>
      </c>
      <c r="M139" s="96">
        <f t="shared" si="28"/>
        <v>100</v>
      </c>
    </row>
    <row r="140" spans="1:13" ht="63.75">
      <c r="A140" s="93" t="s">
        <v>117</v>
      </c>
      <c r="B140" s="94" t="s">
        <v>98</v>
      </c>
      <c r="C140" s="94" t="s">
        <v>21</v>
      </c>
      <c r="D140" s="94" t="s">
        <v>9</v>
      </c>
      <c r="E140" s="94" t="s">
        <v>190</v>
      </c>
      <c r="F140" s="94" t="s">
        <v>118</v>
      </c>
      <c r="G140" s="96">
        <v>40000</v>
      </c>
      <c r="H140" s="96">
        <v>40000</v>
      </c>
      <c r="I140" s="96">
        <v>40000</v>
      </c>
      <c r="J140" s="96">
        <v>40000</v>
      </c>
      <c r="K140" s="96">
        <v>40000</v>
      </c>
      <c r="L140" s="96">
        <f t="shared" si="27"/>
        <v>100</v>
      </c>
      <c r="M140" s="96">
        <f t="shared" si="28"/>
        <v>100</v>
      </c>
    </row>
    <row r="141" spans="1:13">
      <c r="A141" s="93" t="s">
        <v>105</v>
      </c>
      <c r="B141" s="94" t="s">
        <v>98</v>
      </c>
      <c r="C141" s="94" t="s">
        <v>21</v>
      </c>
      <c r="D141" s="94" t="s">
        <v>9</v>
      </c>
      <c r="E141" s="94" t="s">
        <v>190</v>
      </c>
      <c r="F141" s="94" t="s">
        <v>106</v>
      </c>
      <c r="G141" s="96">
        <v>319936.40000000002</v>
      </c>
      <c r="H141" s="96">
        <f>H142</f>
        <v>319936.40000000002</v>
      </c>
      <c r="I141" s="96">
        <f t="shared" ref="I141:K141" si="61">I142</f>
        <v>288400.06423999998</v>
      </c>
      <c r="J141" s="96">
        <f t="shared" si="61"/>
        <v>288400.06423999998</v>
      </c>
      <c r="K141" s="96">
        <f t="shared" si="61"/>
        <v>275400.06423999998</v>
      </c>
      <c r="L141" s="96">
        <f t="shared" si="27"/>
        <v>86.079628401144717</v>
      </c>
      <c r="M141" s="96">
        <f t="shared" si="28"/>
        <v>95.492372710020717</v>
      </c>
    </row>
    <row r="142" spans="1:13">
      <c r="A142" s="93" t="s">
        <v>144</v>
      </c>
      <c r="B142" s="94" t="s">
        <v>98</v>
      </c>
      <c r="C142" s="94" t="s">
        <v>21</v>
      </c>
      <c r="D142" s="94" t="s">
        <v>9</v>
      </c>
      <c r="E142" s="94" t="s">
        <v>190</v>
      </c>
      <c r="F142" s="94" t="s">
        <v>145</v>
      </c>
      <c r="G142" s="96">
        <v>319936.40000000002</v>
      </c>
      <c r="H142" s="96">
        <v>319936.40000000002</v>
      </c>
      <c r="I142" s="96">
        <v>288400.06423999998</v>
      </c>
      <c r="J142" s="96">
        <v>288400.06423999998</v>
      </c>
      <c r="K142" s="103">
        <v>275400.06423999998</v>
      </c>
      <c r="L142" s="96">
        <f t="shared" si="27"/>
        <v>86.079628401144717</v>
      </c>
      <c r="M142" s="96">
        <f t="shared" si="28"/>
        <v>95.492372710020717</v>
      </c>
    </row>
    <row r="143" spans="1:13">
      <c r="A143" s="93" t="s">
        <v>128</v>
      </c>
      <c r="B143" s="94" t="s">
        <v>98</v>
      </c>
      <c r="C143" s="94" t="s">
        <v>21</v>
      </c>
      <c r="D143" s="94" t="s">
        <v>9</v>
      </c>
      <c r="E143" s="94" t="s">
        <v>191</v>
      </c>
      <c r="F143" s="95" t="s">
        <v>0</v>
      </c>
      <c r="G143" s="96">
        <v>254</v>
      </c>
      <c r="H143" s="96">
        <f>H144</f>
        <v>254</v>
      </c>
      <c r="I143" s="96">
        <f t="shared" ref="I143:K144" si="62">I144</f>
        <v>0</v>
      </c>
      <c r="J143" s="96">
        <f t="shared" si="62"/>
        <v>0</v>
      </c>
      <c r="K143" s="96">
        <f t="shared" si="62"/>
        <v>0</v>
      </c>
      <c r="L143" s="96">
        <v>0</v>
      </c>
      <c r="M143" s="96">
        <v>0</v>
      </c>
    </row>
    <row r="144" spans="1:13" ht="25.5">
      <c r="A144" s="93" t="s">
        <v>130</v>
      </c>
      <c r="B144" s="94" t="s">
        <v>98</v>
      </c>
      <c r="C144" s="94" t="s">
        <v>21</v>
      </c>
      <c r="D144" s="94" t="s">
        <v>9</v>
      </c>
      <c r="E144" s="94" t="s">
        <v>191</v>
      </c>
      <c r="F144" s="94" t="s">
        <v>131</v>
      </c>
      <c r="G144" s="96">
        <v>254</v>
      </c>
      <c r="H144" s="96">
        <f>H145</f>
        <v>254</v>
      </c>
      <c r="I144" s="96">
        <f t="shared" si="62"/>
        <v>0</v>
      </c>
      <c r="J144" s="96">
        <f t="shared" si="62"/>
        <v>0</v>
      </c>
      <c r="K144" s="96">
        <f t="shared" si="62"/>
        <v>0</v>
      </c>
      <c r="L144" s="96">
        <v>0</v>
      </c>
      <c r="M144" s="96">
        <v>0</v>
      </c>
    </row>
    <row r="145" spans="1:14">
      <c r="A145" s="93" t="s">
        <v>132</v>
      </c>
      <c r="B145" s="94" t="s">
        <v>98</v>
      </c>
      <c r="C145" s="94" t="s">
        <v>21</v>
      </c>
      <c r="D145" s="94" t="s">
        <v>9</v>
      </c>
      <c r="E145" s="94" t="s">
        <v>191</v>
      </c>
      <c r="F145" s="94" t="s">
        <v>133</v>
      </c>
      <c r="G145" s="96">
        <v>254</v>
      </c>
      <c r="H145" s="96">
        <v>254</v>
      </c>
      <c r="I145" s="96">
        <v>0</v>
      </c>
      <c r="J145" s="96">
        <v>0</v>
      </c>
      <c r="K145" s="96">
        <v>0</v>
      </c>
      <c r="L145" s="96">
        <v>0</v>
      </c>
      <c r="M145" s="96">
        <v>0</v>
      </c>
    </row>
    <row r="146" spans="1:14" ht="25.5">
      <c r="A146" s="93" t="s">
        <v>142</v>
      </c>
      <c r="B146" s="94" t="s">
        <v>98</v>
      </c>
      <c r="C146" s="94" t="s">
        <v>21</v>
      </c>
      <c r="D146" s="94" t="s">
        <v>9</v>
      </c>
      <c r="E146" s="94" t="s">
        <v>192</v>
      </c>
      <c r="F146" s="95" t="s">
        <v>0</v>
      </c>
      <c r="G146" s="96">
        <v>255508.5</v>
      </c>
      <c r="H146" s="96">
        <f>H147</f>
        <v>255508.47010999999</v>
      </c>
      <c r="I146" s="96">
        <f t="shared" ref="I146:K147" si="63">I147</f>
        <v>218258.95955</v>
      </c>
      <c r="J146" s="96">
        <f t="shared" si="63"/>
        <v>218258.95955</v>
      </c>
      <c r="K146" s="96">
        <f t="shared" si="63"/>
        <v>205258.95955</v>
      </c>
      <c r="L146" s="96">
        <f t="shared" ref="L146:L220" si="64">K146/H146*100</f>
        <v>80.333524544854868</v>
      </c>
      <c r="M146" s="96">
        <f t="shared" ref="M146:M220" si="65">K146/I146*100</f>
        <v>94.043772577857496</v>
      </c>
    </row>
    <row r="147" spans="1:14">
      <c r="A147" s="93" t="s">
        <v>105</v>
      </c>
      <c r="B147" s="94" t="s">
        <v>98</v>
      </c>
      <c r="C147" s="94" t="s">
        <v>21</v>
      </c>
      <c r="D147" s="94" t="s">
        <v>9</v>
      </c>
      <c r="E147" s="94" t="s">
        <v>192</v>
      </c>
      <c r="F147" s="94" t="s">
        <v>106</v>
      </c>
      <c r="G147" s="96">
        <v>255508.5</v>
      </c>
      <c r="H147" s="96">
        <f>H148</f>
        <v>255508.47010999999</v>
      </c>
      <c r="I147" s="96">
        <f t="shared" si="63"/>
        <v>218258.95955</v>
      </c>
      <c r="J147" s="96">
        <f t="shared" si="63"/>
        <v>218258.95955</v>
      </c>
      <c r="K147" s="96">
        <f t="shared" si="63"/>
        <v>205258.95955</v>
      </c>
      <c r="L147" s="96">
        <f t="shared" si="64"/>
        <v>80.333524544854868</v>
      </c>
      <c r="M147" s="96">
        <f t="shared" si="65"/>
        <v>94.043772577857496</v>
      </c>
    </row>
    <row r="148" spans="1:14">
      <c r="A148" s="93" t="s">
        <v>144</v>
      </c>
      <c r="B148" s="94" t="s">
        <v>98</v>
      </c>
      <c r="C148" s="94" t="s">
        <v>21</v>
      </c>
      <c r="D148" s="94" t="s">
        <v>9</v>
      </c>
      <c r="E148" s="94" t="s">
        <v>192</v>
      </c>
      <c r="F148" s="94" t="s">
        <v>145</v>
      </c>
      <c r="G148" s="96">
        <v>255508.5</v>
      </c>
      <c r="H148" s="96">
        <v>255508.47010999999</v>
      </c>
      <c r="I148" s="96">
        <v>218258.95955</v>
      </c>
      <c r="J148" s="96">
        <v>218258.95955</v>
      </c>
      <c r="K148" s="96">
        <v>205258.95955</v>
      </c>
      <c r="L148" s="96">
        <f t="shared" si="64"/>
        <v>80.333524544854868</v>
      </c>
      <c r="M148" s="96">
        <f t="shared" si="65"/>
        <v>94.043772577857496</v>
      </c>
    </row>
    <row r="149" spans="1:14" s="52" customFormat="1">
      <c r="A149" s="93" t="s">
        <v>659</v>
      </c>
      <c r="B149" s="94" t="s">
        <v>98</v>
      </c>
      <c r="C149" s="94" t="s">
        <v>21</v>
      </c>
      <c r="D149" s="94" t="s">
        <v>9</v>
      </c>
      <c r="E149" s="99" t="s">
        <v>660</v>
      </c>
      <c r="F149" s="94"/>
      <c r="G149" s="96"/>
      <c r="H149" s="96">
        <f>H150</f>
        <v>500</v>
      </c>
      <c r="I149" s="96">
        <f t="shared" ref="I149:K151" si="66">I150</f>
        <v>500</v>
      </c>
      <c r="J149" s="96">
        <f t="shared" si="66"/>
        <v>500</v>
      </c>
      <c r="K149" s="96">
        <f t="shared" si="66"/>
        <v>500</v>
      </c>
      <c r="L149" s="96">
        <f t="shared" ref="L149:L152" si="67">K149/H149*100</f>
        <v>100</v>
      </c>
      <c r="M149" s="96">
        <f t="shared" ref="M149:M152" si="68">K149/I149*100</f>
        <v>100</v>
      </c>
      <c r="N149" s="60"/>
    </row>
    <row r="150" spans="1:14" s="52" customFormat="1">
      <c r="A150" s="93" t="s">
        <v>659</v>
      </c>
      <c r="B150" s="94" t="s">
        <v>98</v>
      </c>
      <c r="C150" s="94" t="s">
        <v>21</v>
      </c>
      <c r="D150" s="94" t="s">
        <v>9</v>
      </c>
      <c r="E150" s="99" t="s">
        <v>661</v>
      </c>
      <c r="F150" s="94"/>
      <c r="G150" s="96"/>
      <c r="H150" s="96">
        <f>H151</f>
        <v>500</v>
      </c>
      <c r="I150" s="96">
        <f t="shared" si="66"/>
        <v>500</v>
      </c>
      <c r="J150" s="96">
        <f t="shared" si="66"/>
        <v>500</v>
      </c>
      <c r="K150" s="96">
        <f t="shared" si="66"/>
        <v>500</v>
      </c>
      <c r="L150" s="96">
        <f t="shared" si="67"/>
        <v>100</v>
      </c>
      <c r="M150" s="96">
        <f t="shared" si="68"/>
        <v>100</v>
      </c>
      <c r="N150" s="60"/>
    </row>
    <row r="151" spans="1:14" s="52" customFormat="1">
      <c r="A151" s="93" t="s">
        <v>105</v>
      </c>
      <c r="B151" s="94" t="s">
        <v>98</v>
      </c>
      <c r="C151" s="94" t="s">
        <v>21</v>
      </c>
      <c r="D151" s="94" t="s">
        <v>9</v>
      </c>
      <c r="E151" s="100" t="s">
        <v>661</v>
      </c>
      <c r="F151" s="94" t="s">
        <v>106</v>
      </c>
      <c r="G151" s="96"/>
      <c r="H151" s="96">
        <f>H152</f>
        <v>500</v>
      </c>
      <c r="I151" s="96">
        <f t="shared" si="66"/>
        <v>500</v>
      </c>
      <c r="J151" s="96">
        <f t="shared" si="66"/>
        <v>500</v>
      </c>
      <c r="K151" s="96">
        <f t="shared" si="66"/>
        <v>500</v>
      </c>
      <c r="L151" s="96">
        <f t="shared" si="67"/>
        <v>100</v>
      </c>
      <c r="M151" s="96">
        <f t="shared" si="68"/>
        <v>100</v>
      </c>
      <c r="N151" s="60"/>
    </row>
    <row r="152" spans="1:14" s="52" customFormat="1">
      <c r="A152" s="101" t="s">
        <v>424</v>
      </c>
      <c r="B152" s="94" t="s">
        <v>98</v>
      </c>
      <c r="C152" s="94" t="s">
        <v>21</v>
      </c>
      <c r="D152" s="94" t="s">
        <v>9</v>
      </c>
      <c r="E152" s="100" t="s">
        <v>661</v>
      </c>
      <c r="F152" s="94">
        <v>540</v>
      </c>
      <c r="G152" s="96"/>
      <c r="H152" s="96">
        <v>500</v>
      </c>
      <c r="I152" s="96">
        <v>500</v>
      </c>
      <c r="J152" s="96">
        <v>500</v>
      </c>
      <c r="K152" s="96">
        <v>500</v>
      </c>
      <c r="L152" s="96">
        <f t="shared" si="67"/>
        <v>100</v>
      </c>
      <c r="M152" s="96">
        <f t="shared" si="68"/>
        <v>100</v>
      </c>
      <c r="N152" s="60"/>
    </row>
    <row r="153" spans="1:14" s="18" customFormat="1">
      <c r="A153" s="93"/>
      <c r="B153" s="94"/>
      <c r="C153" s="94"/>
      <c r="D153" s="94"/>
      <c r="E153" s="94"/>
      <c r="F153" s="94"/>
      <c r="G153" s="96"/>
      <c r="H153" s="96"/>
      <c r="I153" s="96"/>
      <c r="J153" s="96"/>
      <c r="K153" s="96"/>
      <c r="L153" s="96"/>
      <c r="M153" s="96"/>
      <c r="N153" s="60"/>
    </row>
    <row r="154" spans="1:14">
      <c r="A154" s="93" t="s">
        <v>54</v>
      </c>
      <c r="B154" s="94" t="s">
        <v>98</v>
      </c>
      <c r="C154" s="94" t="s">
        <v>21</v>
      </c>
      <c r="D154" s="94" t="s">
        <v>11</v>
      </c>
      <c r="E154" s="95" t="s">
        <v>0</v>
      </c>
      <c r="F154" s="95" t="s">
        <v>0</v>
      </c>
      <c r="G154" s="96">
        <v>264131</v>
      </c>
      <c r="H154" s="96">
        <f>H155+H163+H168</f>
        <v>264131.00605000003</v>
      </c>
      <c r="I154" s="96">
        <f t="shared" ref="I154:K154" si="69">I155+I163+I168</f>
        <v>220683.95892660503</v>
      </c>
      <c r="J154" s="96">
        <f t="shared" si="69"/>
        <v>220683.95831000002</v>
      </c>
      <c r="K154" s="96">
        <f t="shared" si="69"/>
        <v>220683.95831000002</v>
      </c>
      <c r="L154" s="96">
        <f t="shared" si="64"/>
        <v>83.550947543138705</v>
      </c>
      <c r="M154" s="96">
        <f t="shared" si="65"/>
        <v>99.999999720593635</v>
      </c>
    </row>
    <row r="155" spans="1:14" ht="25.5">
      <c r="A155" s="93" t="s">
        <v>185</v>
      </c>
      <c r="B155" s="94" t="s">
        <v>98</v>
      </c>
      <c r="C155" s="94" t="s">
        <v>21</v>
      </c>
      <c r="D155" s="94" t="s">
        <v>11</v>
      </c>
      <c r="E155" s="94" t="s">
        <v>186</v>
      </c>
      <c r="F155" s="95" t="s">
        <v>0</v>
      </c>
      <c r="G155" s="96">
        <v>205585</v>
      </c>
      <c r="H155" s="96">
        <f>H156</f>
        <v>205585.00605</v>
      </c>
      <c r="I155" s="96">
        <f t="shared" ref="I155:K155" si="70">I156</f>
        <v>169991.00666660501</v>
      </c>
      <c r="J155" s="96">
        <f t="shared" si="70"/>
        <v>169991.00605</v>
      </c>
      <c r="K155" s="96">
        <f t="shared" si="70"/>
        <v>169991.00605</v>
      </c>
      <c r="L155" s="96">
        <f t="shared" si="64"/>
        <v>82.686480554256363</v>
      </c>
      <c r="M155" s="96">
        <f t="shared" si="65"/>
        <v>99.999999637271969</v>
      </c>
    </row>
    <row r="156" spans="1:14" ht="25.5">
      <c r="A156" s="93" t="s">
        <v>187</v>
      </c>
      <c r="B156" s="94" t="s">
        <v>98</v>
      </c>
      <c r="C156" s="94" t="s">
        <v>21</v>
      </c>
      <c r="D156" s="94" t="s">
        <v>11</v>
      </c>
      <c r="E156" s="94" t="s">
        <v>188</v>
      </c>
      <c r="F156" s="95" t="s">
        <v>0</v>
      </c>
      <c r="G156" s="96">
        <v>205585</v>
      </c>
      <c r="H156" s="96">
        <f>H157+H160</f>
        <v>205585.00605</v>
      </c>
      <c r="I156" s="96">
        <f t="shared" ref="I156:K156" si="71">I157+I160</f>
        <v>169991.00666660501</v>
      </c>
      <c r="J156" s="96">
        <f t="shared" si="71"/>
        <v>169991.00605</v>
      </c>
      <c r="K156" s="96">
        <f t="shared" si="71"/>
        <v>169991.00605</v>
      </c>
      <c r="L156" s="96">
        <f t="shared" si="64"/>
        <v>82.686480554256363</v>
      </c>
      <c r="M156" s="96">
        <f t="shared" si="65"/>
        <v>99.999999637271969</v>
      </c>
    </row>
    <row r="157" spans="1:14">
      <c r="A157" s="93" t="s">
        <v>128</v>
      </c>
      <c r="B157" s="94" t="s">
        <v>98</v>
      </c>
      <c r="C157" s="94" t="s">
        <v>21</v>
      </c>
      <c r="D157" s="94" t="s">
        <v>11</v>
      </c>
      <c r="E157" s="94" t="s">
        <v>191</v>
      </c>
      <c r="F157" s="95" t="s">
        <v>0</v>
      </c>
      <c r="G157" s="96">
        <v>39800</v>
      </c>
      <c r="H157" s="96">
        <f>H158</f>
        <v>39800</v>
      </c>
      <c r="I157" s="96">
        <f t="shared" ref="I157:K158" si="72">I158</f>
        <v>12206</v>
      </c>
      <c r="J157" s="96">
        <f t="shared" si="72"/>
        <v>12206</v>
      </c>
      <c r="K157" s="96">
        <f t="shared" si="72"/>
        <v>12206</v>
      </c>
      <c r="L157" s="96">
        <f t="shared" si="64"/>
        <v>30.668341708542712</v>
      </c>
      <c r="M157" s="96">
        <v>0</v>
      </c>
    </row>
    <row r="158" spans="1:14" ht="25.5">
      <c r="A158" s="93" t="s">
        <v>130</v>
      </c>
      <c r="B158" s="94" t="s">
        <v>98</v>
      </c>
      <c r="C158" s="94" t="s">
        <v>21</v>
      </c>
      <c r="D158" s="94" t="s">
        <v>11</v>
      </c>
      <c r="E158" s="94" t="s">
        <v>191</v>
      </c>
      <c r="F158" s="94" t="s">
        <v>131</v>
      </c>
      <c r="G158" s="96">
        <v>39800</v>
      </c>
      <c r="H158" s="96">
        <f>H159</f>
        <v>39800</v>
      </c>
      <c r="I158" s="96">
        <f t="shared" si="72"/>
        <v>12206</v>
      </c>
      <c r="J158" s="96">
        <f t="shared" si="72"/>
        <v>12206</v>
      </c>
      <c r="K158" s="96">
        <f t="shared" si="72"/>
        <v>12206</v>
      </c>
      <c r="L158" s="96">
        <f t="shared" si="64"/>
        <v>30.668341708542712</v>
      </c>
      <c r="M158" s="96">
        <v>0</v>
      </c>
    </row>
    <row r="159" spans="1:14">
      <c r="A159" s="93" t="s">
        <v>132</v>
      </c>
      <c r="B159" s="94" t="s">
        <v>98</v>
      </c>
      <c r="C159" s="94" t="s">
        <v>21</v>
      </c>
      <c r="D159" s="94" t="s">
        <v>11</v>
      </c>
      <c r="E159" s="94" t="s">
        <v>191</v>
      </c>
      <c r="F159" s="94" t="s">
        <v>133</v>
      </c>
      <c r="G159" s="96">
        <v>39800</v>
      </c>
      <c r="H159" s="96">
        <v>39800</v>
      </c>
      <c r="I159" s="96">
        <v>12206</v>
      </c>
      <c r="J159" s="96">
        <v>12206</v>
      </c>
      <c r="K159" s="96">
        <v>12206</v>
      </c>
      <c r="L159" s="96">
        <f t="shared" si="64"/>
        <v>30.668341708542712</v>
      </c>
      <c r="M159" s="96">
        <v>0</v>
      </c>
    </row>
    <row r="160" spans="1:14" ht="25.5">
      <c r="A160" s="93" t="s">
        <v>142</v>
      </c>
      <c r="B160" s="94" t="s">
        <v>98</v>
      </c>
      <c r="C160" s="94" t="s">
        <v>21</v>
      </c>
      <c r="D160" s="94" t="s">
        <v>11</v>
      </c>
      <c r="E160" s="94" t="s">
        <v>192</v>
      </c>
      <c r="F160" s="95" t="s">
        <v>0</v>
      </c>
      <c r="G160" s="96">
        <v>165785</v>
      </c>
      <c r="H160" s="96">
        <f>H161</f>
        <v>165785.00605</v>
      </c>
      <c r="I160" s="96">
        <f t="shared" ref="I160:K161" si="73">I161</f>
        <v>157785.00666660501</v>
      </c>
      <c r="J160" s="96">
        <f t="shared" si="73"/>
        <v>157785.00605</v>
      </c>
      <c r="K160" s="96">
        <f t="shared" si="73"/>
        <v>157785.00605</v>
      </c>
      <c r="L160" s="96">
        <f t="shared" si="64"/>
        <v>95.174473138067</v>
      </c>
      <c r="M160" s="96">
        <f t="shared" si="65"/>
        <v>99.999999609211912</v>
      </c>
    </row>
    <row r="161" spans="1:14">
      <c r="A161" s="93" t="s">
        <v>105</v>
      </c>
      <c r="B161" s="94" t="s">
        <v>98</v>
      </c>
      <c r="C161" s="94" t="s">
        <v>21</v>
      </c>
      <c r="D161" s="94" t="s">
        <v>11</v>
      </c>
      <c r="E161" s="94" t="s">
        <v>192</v>
      </c>
      <c r="F161" s="94" t="s">
        <v>106</v>
      </c>
      <c r="G161" s="96">
        <v>165785</v>
      </c>
      <c r="H161" s="96">
        <f>H162</f>
        <v>165785.00605</v>
      </c>
      <c r="I161" s="96">
        <f t="shared" si="73"/>
        <v>157785.00666660501</v>
      </c>
      <c r="J161" s="96">
        <f t="shared" si="73"/>
        <v>157785.00605</v>
      </c>
      <c r="K161" s="96">
        <f t="shared" si="73"/>
        <v>157785.00605</v>
      </c>
      <c r="L161" s="96">
        <f t="shared" si="64"/>
        <v>95.174473138067</v>
      </c>
      <c r="M161" s="96">
        <f t="shared" si="65"/>
        <v>99.999999609211912</v>
      </c>
    </row>
    <row r="162" spans="1:14">
      <c r="A162" s="93" t="s">
        <v>144</v>
      </c>
      <c r="B162" s="94" t="s">
        <v>98</v>
      </c>
      <c r="C162" s="94" t="s">
        <v>21</v>
      </c>
      <c r="D162" s="94" t="s">
        <v>11</v>
      </c>
      <c r="E162" s="94" t="s">
        <v>192</v>
      </c>
      <c r="F162" s="94" t="s">
        <v>145</v>
      </c>
      <c r="G162" s="96">
        <v>165785</v>
      </c>
      <c r="H162" s="96">
        <v>165785.00605</v>
      </c>
      <c r="I162" s="96">
        <v>157785.00666660501</v>
      </c>
      <c r="J162" s="96">
        <v>157785.00605</v>
      </c>
      <c r="K162" s="96">
        <v>157785.00605</v>
      </c>
      <c r="L162" s="96">
        <f t="shared" si="64"/>
        <v>95.174473138067</v>
      </c>
      <c r="M162" s="96">
        <f t="shared" si="65"/>
        <v>99.999999609211912</v>
      </c>
    </row>
    <row r="163" spans="1:14" ht="51">
      <c r="A163" s="93" t="s">
        <v>134</v>
      </c>
      <c r="B163" s="94" t="s">
        <v>98</v>
      </c>
      <c r="C163" s="94" t="s">
        <v>21</v>
      </c>
      <c r="D163" s="94" t="s">
        <v>11</v>
      </c>
      <c r="E163" s="94" t="s">
        <v>135</v>
      </c>
      <c r="F163" s="95" t="s">
        <v>0</v>
      </c>
      <c r="G163" s="96">
        <v>3057.2</v>
      </c>
      <c r="H163" s="96">
        <f>H164</f>
        <v>3057.2</v>
      </c>
      <c r="I163" s="96">
        <f t="shared" ref="I163:K166" si="74">I164</f>
        <v>3057.2</v>
      </c>
      <c r="J163" s="96">
        <f t="shared" si="74"/>
        <v>3057.2</v>
      </c>
      <c r="K163" s="96">
        <f t="shared" si="74"/>
        <v>3057.2</v>
      </c>
      <c r="L163" s="96">
        <f t="shared" ref="L163" si="75">K163/H163*100</f>
        <v>100</v>
      </c>
      <c r="M163" s="96">
        <f t="shared" ref="M163" si="76">K163/I163*100</f>
        <v>100</v>
      </c>
    </row>
    <row r="164" spans="1:14">
      <c r="A164" s="93" t="s">
        <v>193</v>
      </c>
      <c r="B164" s="94" t="s">
        <v>98</v>
      </c>
      <c r="C164" s="94" t="s">
        <v>21</v>
      </c>
      <c r="D164" s="94" t="s">
        <v>11</v>
      </c>
      <c r="E164" s="94" t="s">
        <v>194</v>
      </c>
      <c r="F164" s="95" t="s">
        <v>0</v>
      </c>
      <c r="G164" s="96">
        <v>3057.2</v>
      </c>
      <c r="H164" s="96">
        <f>H165</f>
        <v>3057.2</v>
      </c>
      <c r="I164" s="96">
        <f t="shared" si="74"/>
        <v>3057.2</v>
      </c>
      <c r="J164" s="96">
        <f t="shared" si="74"/>
        <v>3057.2</v>
      </c>
      <c r="K164" s="96">
        <f t="shared" si="74"/>
        <v>3057.2</v>
      </c>
      <c r="L164" s="96">
        <f t="shared" ref="L164:L167" si="77">K164/H164*100</f>
        <v>100</v>
      </c>
      <c r="M164" s="96">
        <f t="shared" ref="M164:M167" si="78">K164/I164*100</f>
        <v>100</v>
      </c>
    </row>
    <row r="165" spans="1:14">
      <c r="A165" s="93" t="s">
        <v>195</v>
      </c>
      <c r="B165" s="94" t="s">
        <v>98</v>
      </c>
      <c r="C165" s="94" t="s">
        <v>21</v>
      </c>
      <c r="D165" s="94" t="s">
        <v>11</v>
      </c>
      <c r="E165" s="94" t="s">
        <v>196</v>
      </c>
      <c r="F165" s="95" t="s">
        <v>0</v>
      </c>
      <c r="G165" s="96">
        <v>3057.2</v>
      </c>
      <c r="H165" s="96">
        <f>H166</f>
        <v>3057.2</v>
      </c>
      <c r="I165" s="96">
        <f t="shared" si="74"/>
        <v>3057.2</v>
      </c>
      <c r="J165" s="96">
        <f t="shared" si="74"/>
        <v>3057.2</v>
      </c>
      <c r="K165" s="96">
        <f t="shared" si="74"/>
        <v>3057.2</v>
      </c>
      <c r="L165" s="96">
        <f t="shared" si="77"/>
        <v>100</v>
      </c>
      <c r="M165" s="96">
        <f t="shared" si="78"/>
        <v>100</v>
      </c>
    </row>
    <row r="166" spans="1:14">
      <c r="A166" s="93" t="s">
        <v>105</v>
      </c>
      <c r="B166" s="94" t="s">
        <v>98</v>
      </c>
      <c r="C166" s="94" t="s">
        <v>21</v>
      </c>
      <c r="D166" s="94" t="s">
        <v>11</v>
      </c>
      <c r="E166" s="94" t="s">
        <v>196</v>
      </c>
      <c r="F166" s="94" t="s">
        <v>106</v>
      </c>
      <c r="G166" s="96">
        <v>3057.2</v>
      </c>
      <c r="H166" s="96">
        <f>H167</f>
        <v>3057.2</v>
      </c>
      <c r="I166" s="96">
        <f t="shared" si="74"/>
        <v>3057.2</v>
      </c>
      <c r="J166" s="96">
        <f t="shared" si="74"/>
        <v>3057.2</v>
      </c>
      <c r="K166" s="96">
        <f t="shared" si="74"/>
        <v>3057.2</v>
      </c>
      <c r="L166" s="96">
        <f t="shared" si="77"/>
        <v>100</v>
      </c>
      <c r="M166" s="96">
        <f t="shared" si="78"/>
        <v>100</v>
      </c>
    </row>
    <row r="167" spans="1:14">
      <c r="A167" s="93" t="s">
        <v>144</v>
      </c>
      <c r="B167" s="94" t="s">
        <v>98</v>
      </c>
      <c r="C167" s="94" t="s">
        <v>21</v>
      </c>
      <c r="D167" s="94" t="s">
        <v>11</v>
      </c>
      <c r="E167" s="94" t="s">
        <v>196</v>
      </c>
      <c r="F167" s="94" t="s">
        <v>145</v>
      </c>
      <c r="G167" s="96">
        <v>3057.2</v>
      </c>
      <c r="H167" s="96">
        <v>3057.2</v>
      </c>
      <c r="I167" s="96">
        <v>3057.2</v>
      </c>
      <c r="J167" s="96">
        <v>3057.2</v>
      </c>
      <c r="K167" s="96">
        <v>3057.2</v>
      </c>
      <c r="L167" s="96">
        <f t="shared" si="77"/>
        <v>100</v>
      </c>
      <c r="M167" s="96">
        <f t="shared" si="78"/>
        <v>100</v>
      </c>
    </row>
    <row r="168" spans="1:14" ht="25.5">
      <c r="A168" s="93" t="s">
        <v>197</v>
      </c>
      <c r="B168" s="94" t="s">
        <v>98</v>
      </c>
      <c r="C168" s="94" t="s">
        <v>21</v>
      </c>
      <c r="D168" s="94" t="s">
        <v>11</v>
      </c>
      <c r="E168" s="94" t="s">
        <v>198</v>
      </c>
      <c r="F168" s="95" t="s">
        <v>0</v>
      </c>
      <c r="G168" s="96">
        <v>55488.800000000003</v>
      </c>
      <c r="H168" s="96">
        <f>H169+H172</f>
        <v>55488.800000000003</v>
      </c>
      <c r="I168" s="96">
        <f t="shared" ref="I168:K168" si="79">I169+I172</f>
        <v>47635.752260000001</v>
      </c>
      <c r="J168" s="96">
        <f t="shared" si="79"/>
        <v>47635.752260000001</v>
      </c>
      <c r="K168" s="96">
        <f t="shared" si="79"/>
        <v>47635.752260000001</v>
      </c>
      <c r="L168" s="96">
        <f t="shared" si="64"/>
        <v>85.847508434134454</v>
      </c>
      <c r="M168" s="96">
        <f t="shared" si="65"/>
        <v>100</v>
      </c>
    </row>
    <row r="169" spans="1:14" ht="25.5">
      <c r="A169" s="93" t="s">
        <v>199</v>
      </c>
      <c r="B169" s="94" t="s">
        <v>98</v>
      </c>
      <c r="C169" s="94" t="s">
        <v>21</v>
      </c>
      <c r="D169" s="94" t="s">
        <v>11</v>
      </c>
      <c r="E169" s="94" t="s">
        <v>200</v>
      </c>
      <c r="F169" s="95" t="s">
        <v>0</v>
      </c>
      <c r="G169" s="96">
        <v>6940</v>
      </c>
      <c r="H169" s="96">
        <f>H170</f>
        <v>6940</v>
      </c>
      <c r="I169" s="96">
        <f t="shared" ref="I169:K170" si="80">I170</f>
        <v>6940</v>
      </c>
      <c r="J169" s="96">
        <f t="shared" si="80"/>
        <v>6940</v>
      </c>
      <c r="K169" s="96">
        <f t="shared" si="80"/>
        <v>6940</v>
      </c>
      <c r="L169" s="96">
        <f t="shared" si="64"/>
        <v>100</v>
      </c>
      <c r="M169" s="96">
        <f t="shared" si="65"/>
        <v>100</v>
      </c>
    </row>
    <row r="170" spans="1:14">
      <c r="A170" s="93" t="s">
        <v>105</v>
      </c>
      <c r="B170" s="94" t="s">
        <v>98</v>
      </c>
      <c r="C170" s="94" t="s">
        <v>21</v>
      </c>
      <c r="D170" s="94" t="s">
        <v>11</v>
      </c>
      <c r="E170" s="94" t="s">
        <v>200</v>
      </c>
      <c r="F170" s="94" t="s">
        <v>106</v>
      </c>
      <c r="G170" s="96">
        <v>6940</v>
      </c>
      <c r="H170" s="96">
        <f>H171</f>
        <v>6940</v>
      </c>
      <c r="I170" s="96">
        <f t="shared" si="80"/>
        <v>6940</v>
      </c>
      <c r="J170" s="96">
        <f t="shared" si="80"/>
        <v>6940</v>
      </c>
      <c r="K170" s="96">
        <f t="shared" si="80"/>
        <v>6940</v>
      </c>
      <c r="L170" s="96">
        <f t="shared" si="64"/>
        <v>100</v>
      </c>
      <c r="M170" s="96">
        <f t="shared" si="65"/>
        <v>100</v>
      </c>
    </row>
    <row r="171" spans="1:14">
      <c r="A171" s="93" t="s">
        <v>144</v>
      </c>
      <c r="B171" s="94" t="s">
        <v>98</v>
      </c>
      <c r="C171" s="94" t="s">
        <v>21</v>
      </c>
      <c r="D171" s="94" t="s">
        <v>11</v>
      </c>
      <c r="E171" s="94" t="s">
        <v>200</v>
      </c>
      <c r="F171" s="94" t="s">
        <v>145</v>
      </c>
      <c r="G171" s="96">
        <v>6940</v>
      </c>
      <c r="H171" s="96">
        <v>6940</v>
      </c>
      <c r="I171" s="96">
        <v>6940</v>
      </c>
      <c r="J171" s="96">
        <v>6940</v>
      </c>
      <c r="K171" s="96">
        <v>6940</v>
      </c>
      <c r="L171" s="96">
        <f t="shared" si="64"/>
        <v>100</v>
      </c>
      <c r="M171" s="96">
        <f t="shared" si="65"/>
        <v>100</v>
      </c>
    </row>
    <row r="172" spans="1:14" ht="25.5">
      <c r="A172" s="93" t="s">
        <v>142</v>
      </c>
      <c r="B172" s="94" t="s">
        <v>98</v>
      </c>
      <c r="C172" s="94" t="s">
        <v>21</v>
      </c>
      <c r="D172" s="94" t="s">
        <v>11</v>
      </c>
      <c r="E172" s="94" t="s">
        <v>201</v>
      </c>
      <c r="F172" s="95" t="s">
        <v>0</v>
      </c>
      <c r="G172" s="96">
        <v>48548.800000000003</v>
      </c>
      <c r="H172" s="96">
        <f>H173</f>
        <v>48548.800000000003</v>
      </c>
      <c r="I172" s="96">
        <f t="shared" ref="I172:K173" si="81">I173</f>
        <v>40695.752260000001</v>
      </c>
      <c r="J172" s="96">
        <f t="shared" si="81"/>
        <v>40695.752260000001</v>
      </c>
      <c r="K172" s="96">
        <f t="shared" si="81"/>
        <v>40695.752260000001</v>
      </c>
      <c r="L172" s="96">
        <f t="shared" si="64"/>
        <v>83.824424620175989</v>
      </c>
      <c r="M172" s="96">
        <f t="shared" si="65"/>
        <v>100</v>
      </c>
    </row>
    <row r="173" spans="1:14">
      <c r="A173" s="93" t="s">
        <v>105</v>
      </c>
      <c r="B173" s="94" t="s">
        <v>98</v>
      </c>
      <c r="C173" s="94" t="s">
        <v>21</v>
      </c>
      <c r="D173" s="94" t="s">
        <v>11</v>
      </c>
      <c r="E173" s="94" t="s">
        <v>201</v>
      </c>
      <c r="F173" s="94" t="s">
        <v>106</v>
      </c>
      <c r="G173" s="96">
        <v>48548.800000000003</v>
      </c>
      <c r="H173" s="96">
        <f>H174</f>
        <v>48548.800000000003</v>
      </c>
      <c r="I173" s="96">
        <f t="shared" si="81"/>
        <v>40695.752260000001</v>
      </c>
      <c r="J173" s="96">
        <f t="shared" si="81"/>
        <v>40695.752260000001</v>
      </c>
      <c r="K173" s="96">
        <f t="shared" si="81"/>
        <v>40695.752260000001</v>
      </c>
      <c r="L173" s="96">
        <f t="shared" si="64"/>
        <v>83.824424620175989</v>
      </c>
      <c r="M173" s="96">
        <f t="shared" si="65"/>
        <v>100</v>
      </c>
    </row>
    <row r="174" spans="1:14">
      <c r="A174" s="93" t="s">
        <v>144</v>
      </c>
      <c r="B174" s="94" t="s">
        <v>98</v>
      </c>
      <c r="C174" s="94" t="s">
        <v>21</v>
      </c>
      <c r="D174" s="94" t="s">
        <v>11</v>
      </c>
      <c r="E174" s="94" t="s">
        <v>201</v>
      </c>
      <c r="F174" s="94" t="s">
        <v>145</v>
      </c>
      <c r="G174" s="96">
        <v>48548.800000000003</v>
      </c>
      <c r="H174" s="96">
        <v>48548.800000000003</v>
      </c>
      <c r="I174" s="96">
        <v>40695.752260000001</v>
      </c>
      <c r="J174" s="96">
        <v>40695.752260000001</v>
      </c>
      <c r="K174" s="96">
        <v>40695.752260000001</v>
      </c>
      <c r="L174" s="96">
        <f t="shared" si="64"/>
        <v>83.824424620175989</v>
      </c>
      <c r="M174" s="96">
        <f t="shared" si="65"/>
        <v>100</v>
      </c>
    </row>
    <row r="175" spans="1:14" s="18" customFormat="1">
      <c r="A175" s="93"/>
      <c r="B175" s="94"/>
      <c r="C175" s="94"/>
      <c r="D175" s="94"/>
      <c r="E175" s="94"/>
      <c r="F175" s="94"/>
      <c r="G175" s="96"/>
      <c r="H175" s="96"/>
      <c r="I175" s="96"/>
      <c r="J175" s="96"/>
      <c r="K175" s="96"/>
      <c r="L175" s="96"/>
      <c r="M175" s="96"/>
      <c r="N175" s="60"/>
    </row>
    <row r="176" spans="1:14">
      <c r="A176" s="93" t="s">
        <v>55</v>
      </c>
      <c r="B176" s="94" t="s">
        <v>98</v>
      </c>
      <c r="C176" s="94" t="s">
        <v>21</v>
      </c>
      <c r="D176" s="94" t="s">
        <v>15</v>
      </c>
      <c r="E176" s="95" t="s">
        <v>0</v>
      </c>
      <c r="F176" s="95" t="s">
        <v>0</v>
      </c>
      <c r="G176" s="96">
        <v>45127.5</v>
      </c>
      <c r="H176" s="96">
        <f>H177</f>
        <v>45127.51064</v>
      </c>
      <c r="I176" s="96">
        <f t="shared" ref="I176:K176" si="82">I177</f>
        <v>41140.0435</v>
      </c>
      <c r="J176" s="96">
        <f t="shared" si="82"/>
        <v>41140.0435</v>
      </c>
      <c r="K176" s="96">
        <f t="shared" si="82"/>
        <v>41140.0435</v>
      </c>
      <c r="L176" s="96">
        <f t="shared" si="64"/>
        <v>91.163999335550315</v>
      </c>
      <c r="M176" s="96">
        <f t="shared" si="65"/>
        <v>100</v>
      </c>
    </row>
    <row r="177" spans="1:13" ht="25.5">
      <c r="A177" s="93" t="s">
        <v>185</v>
      </c>
      <c r="B177" s="94" t="s">
        <v>98</v>
      </c>
      <c r="C177" s="94" t="s">
        <v>21</v>
      </c>
      <c r="D177" s="94" t="s">
        <v>15</v>
      </c>
      <c r="E177" s="94" t="s">
        <v>186</v>
      </c>
      <c r="F177" s="95" t="s">
        <v>0</v>
      </c>
      <c r="G177" s="96">
        <v>45127.5</v>
      </c>
      <c r="H177" s="96">
        <f>H178+H182</f>
        <v>45127.51064</v>
      </c>
      <c r="I177" s="96">
        <f t="shared" ref="I177:K177" si="83">I178+I182</f>
        <v>41140.0435</v>
      </c>
      <c r="J177" s="96">
        <f t="shared" si="83"/>
        <v>41140.0435</v>
      </c>
      <c r="K177" s="96">
        <f t="shared" si="83"/>
        <v>41140.0435</v>
      </c>
      <c r="L177" s="96">
        <f t="shared" si="64"/>
        <v>91.163999335550315</v>
      </c>
      <c r="M177" s="96">
        <f t="shared" si="65"/>
        <v>100</v>
      </c>
    </row>
    <row r="178" spans="1:13">
      <c r="A178" s="93" t="s">
        <v>202</v>
      </c>
      <c r="B178" s="94" t="s">
        <v>98</v>
      </c>
      <c r="C178" s="94" t="s">
        <v>21</v>
      </c>
      <c r="D178" s="94" t="s">
        <v>15</v>
      </c>
      <c r="E178" s="94" t="s">
        <v>203</v>
      </c>
      <c r="F178" s="95" t="s">
        <v>0</v>
      </c>
      <c r="G178" s="96">
        <v>5355.3</v>
      </c>
      <c r="H178" s="96">
        <f>H179</f>
        <v>5355.2666399999998</v>
      </c>
      <c r="I178" s="96">
        <f t="shared" ref="I178:K180" si="84">I179</f>
        <v>2400</v>
      </c>
      <c r="J178" s="96">
        <f t="shared" si="84"/>
        <v>2400</v>
      </c>
      <c r="K178" s="96">
        <f t="shared" si="84"/>
        <v>2400</v>
      </c>
      <c r="L178" s="96">
        <f t="shared" ref="L178:L182" si="85">K178/H178*100</f>
        <v>44.815695675612524</v>
      </c>
      <c r="M178" s="96">
        <f t="shared" ref="M178:M182" si="86">K178/I178*100</f>
        <v>100</v>
      </c>
    </row>
    <row r="179" spans="1:13">
      <c r="A179" s="93" t="s">
        <v>128</v>
      </c>
      <c r="B179" s="94" t="s">
        <v>98</v>
      </c>
      <c r="C179" s="94" t="s">
        <v>21</v>
      </c>
      <c r="D179" s="94" t="s">
        <v>15</v>
      </c>
      <c r="E179" s="94" t="s">
        <v>204</v>
      </c>
      <c r="F179" s="95" t="s">
        <v>0</v>
      </c>
      <c r="G179" s="96">
        <v>5355.3</v>
      </c>
      <c r="H179" s="96">
        <f>H180</f>
        <v>5355.2666399999998</v>
      </c>
      <c r="I179" s="96">
        <f t="shared" si="84"/>
        <v>2400</v>
      </c>
      <c r="J179" s="96">
        <f t="shared" si="84"/>
        <v>2400</v>
      </c>
      <c r="K179" s="96">
        <f t="shared" si="84"/>
        <v>2400</v>
      </c>
      <c r="L179" s="96">
        <f t="shared" si="85"/>
        <v>44.815695675612524</v>
      </c>
      <c r="M179" s="96">
        <f t="shared" si="86"/>
        <v>100</v>
      </c>
    </row>
    <row r="180" spans="1:13" ht="25.5">
      <c r="A180" s="93" t="s">
        <v>130</v>
      </c>
      <c r="B180" s="94" t="s">
        <v>98</v>
      </c>
      <c r="C180" s="94" t="s">
        <v>21</v>
      </c>
      <c r="D180" s="94" t="s">
        <v>15</v>
      </c>
      <c r="E180" s="94" t="s">
        <v>204</v>
      </c>
      <c r="F180" s="94" t="s">
        <v>131</v>
      </c>
      <c r="G180" s="96">
        <v>5355.3</v>
      </c>
      <c r="H180" s="96">
        <f>H181</f>
        <v>5355.2666399999998</v>
      </c>
      <c r="I180" s="96">
        <f t="shared" si="84"/>
        <v>2400</v>
      </c>
      <c r="J180" s="96">
        <f t="shared" si="84"/>
        <v>2400</v>
      </c>
      <c r="K180" s="96">
        <f t="shared" si="84"/>
        <v>2400</v>
      </c>
      <c r="L180" s="96">
        <f t="shared" si="85"/>
        <v>44.815695675612524</v>
      </c>
      <c r="M180" s="96">
        <f t="shared" si="86"/>
        <v>100</v>
      </c>
    </row>
    <row r="181" spans="1:13">
      <c r="A181" s="93" t="s">
        <v>132</v>
      </c>
      <c r="B181" s="94" t="s">
        <v>98</v>
      </c>
      <c r="C181" s="94" t="s">
        <v>21</v>
      </c>
      <c r="D181" s="94" t="s">
        <v>15</v>
      </c>
      <c r="E181" s="94" t="s">
        <v>204</v>
      </c>
      <c r="F181" s="94" t="s">
        <v>133</v>
      </c>
      <c r="G181" s="96">
        <v>5355.3</v>
      </c>
      <c r="H181" s="96">
        <v>5355.2666399999998</v>
      </c>
      <c r="I181" s="96">
        <v>2400</v>
      </c>
      <c r="J181" s="96">
        <v>2400</v>
      </c>
      <c r="K181" s="96">
        <v>2400</v>
      </c>
      <c r="L181" s="96">
        <f t="shared" si="85"/>
        <v>44.815695675612524</v>
      </c>
      <c r="M181" s="96">
        <f t="shared" si="86"/>
        <v>100</v>
      </c>
    </row>
    <row r="182" spans="1:13" ht="25.5">
      <c r="A182" s="93" t="s">
        <v>187</v>
      </c>
      <c r="B182" s="94" t="s">
        <v>98</v>
      </c>
      <c r="C182" s="94" t="s">
        <v>21</v>
      </c>
      <c r="D182" s="94" t="s">
        <v>15</v>
      </c>
      <c r="E182" s="94" t="s">
        <v>188</v>
      </c>
      <c r="F182" s="95" t="s">
        <v>0</v>
      </c>
      <c r="G182" s="96">
        <v>39772.199999999997</v>
      </c>
      <c r="H182" s="96">
        <f>H183+H186</f>
        <v>39772.243999999999</v>
      </c>
      <c r="I182" s="96">
        <f t="shared" ref="I182:K182" si="87">I183+I186</f>
        <v>38740.0435</v>
      </c>
      <c r="J182" s="96">
        <f t="shared" si="87"/>
        <v>38740.0435</v>
      </c>
      <c r="K182" s="96">
        <f t="shared" si="87"/>
        <v>38740.0435</v>
      </c>
      <c r="L182" s="96">
        <f t="shared" si="85"/>
        <v>97.404721493713055</v>
      </c>
      <c r="M182" s="96">
        <f t="shared" si="86"/>
        <v>100</v>
      </c>
    </row>
    <row r="183" spans="1:13">
      <c r="A183" s="93" t="s">
        <v>128</v>
      </c>
      <c r="B183" s="94" t="s">
        <v>98</v>
      </c>
      <c r="C183" s="94" t="s">
        <v>21</v>
      </c>
      <c r="D183" s="94" t="s">
        <v>15</v>
      </c>
      <c r="E183" s="94" t="s">
        <v>191</v>
      </c>
      <c r="F183" s="95" t="s">
        <v>0</v>
      </c>
      <c r="G183" s="96">
        <v>1272.2</v>
      </c>
      <c r="H183" s="96">
        <f>H184</f>
        <v>1272.2439999999999</v>
      </c>
      <c r="I183" s="96">
        <f t="shared" ref="I183:K183" si="88">I184</f>
        <v>268.44486999999998</v>
      </c>
      <c r="J183" s="96">
        <f t="shared" si="88"/>
        <v>268.44486999999998</v>
      </c>
      <c r="K183" s="96">
        <f t="shared" si="88"/>
        <v>268.44486999999998</v>
      </c>
      <c r="L183" s="96">
        <f t="shared" si="64"/>
        <v>21.100108941366592</v>
      </c>
      <c r="M183" s="96">
        <f t="shared" si="65"/>
        <v>100</v>
      </c>
    </row>
    <row r="184" spans="1:13" ht="25.5">
      <c r="A184" s="93" t="s">
        <v>130</v>
      </c>
      <c r="B184" s="94" t="s">
        <v>98</v>
      </c>
      <c r="C184" s="94" t="s">
        <v>21</v>
      </c>
      <c r="D184" s="94" t="s">
        <v>15</v>
      </c>
      <c r="E184" s="94" t="s">
        <v>191</v>
      </c>
      <c r="F184" s="94" t="s">
        <v>131</v>
      </c>
      <c r="G184" s="96">
        <v>1272.2</v>
      </c>
      <c r="H184" s="96">
        <f>H185</f>
        <v>1272.2439999999999</v>
      </c>
      <c r="I184" s="96">
        <f t="shared" ref="I184:K184" si="89">I185</f>
        <v>268.44486999999998</v>
      </c>
      <c r="J184" s="96">
        <f t="shared" si="89"/>
        <v>268.44486999999998</v>
      </c>
      <c r="K184" s="96">
        <f t="shared" si="89"/>
        <v>268.44486999999998</v>
      </c>
      <c r="L184" s="96">
        <f t="shared" si="64"/>
        <v>21.100108941366592</v>
      </c>
      <c r="M184" s="96">
        <f t="shared" si="65"/>
        <v>100</v>
      </c>
    </row>
    <row r="185" spans="1:13">
      <c r="A185" s="93" t="s">
        <v>132</v>
      </c>
      <c r="B185" s="94" t="s">
        <v>98</v>
      </c>
      <c r="C185" s="94" t="s">
        <v>21</v>
      </c>
      <c r="D185" s="94" t="s">
        <v>15</v>
      </c>
      <c r="E185" s="94" t="s">
        <v>191</v>
      </c>
      <c r="F185" s="94" t="s">
        <v>133</v>
      </c>
      <c r="G185" s="96">
        <v>1272.2</v>
      </c>
      <c r="H185" s="96">
        <v>1272.2439999999999</v>
      </c>
      <c r="I185" s="96">
        <v>268.44486999999998</v>
      </c>
      <c r="J185" s="96">
        <v>268.44486999999998</v>
      </c>
      <c r="K185" s="96">
        <v>268.44486999999998</v>
      </c>
      <c r="L185" s="96">
        <f t="shared" si="64"/>
        <v>21.100108941366592</v>
      </c>
      <c r="M185" s="96">
        <f t="shared" si="65"/>
        <v>100</v>
      </c>
    </row>
    <row r="186" spans="1:13" ht="25.5">
      <c r="A186" s="93" t="s">
        <v>113</v>
      </c>
      <c r="B186" s="94" t="s">
        <v>98</v>
      </c>
      <c r="C186" s="94" t="s">
        <v>21</v>
      </c>
      <c r="D186" s="94" t="s">
        <v>15</v>
      </c>
      <c r="E186" s="94" t="s">
        <v>205</v>
      </c>
      <c r="F186" s="95" t="s">
        <v>0</v>
      </c>
      <c r="G186" s="96">
        <v>38500</v>
      </c>
      <c r="H186" s="96">
        <f>H187</f>
        <v>38500</v>
      </c>
      <c r="I186" s="96">
        <f t="shared" ref="I186:K187" si="90">I187</f>
        <v>38471.59863</v>
      </c>
      <c r="J186" s="96">
        <f t="shared" si="90"/>
        <v>38471.59863</v>
      </c>
      <c r="K186" s="96">
        <f t="shared" si="90"/>
        <v>38471.59863</v>
      </c>
      <c r="L186" s="96">
        <f t="shared" si="64"/>
        <v>99.926230207792216</v>
      </c>
      <c r="M186" s="96">
        <f t="shared" si="65"/>
        <v>100</v>
      </c>
    </row>
    <row r="187" spans="1:13" ht="25.5">
      <c r="A187" s="93" t="s">
        <v>115</v>
      </c>
      <c r="B187" s="94" t="s">
        <v>98</v>
      </c>
      <c r="C187" s="94" t="s">
        <v>21</v>
      </c>
      <c r="D187" s="94" t="s">
        <v>15</v>
      </c>
      <c r="E187" s="94" t="s">
        <v>205</v>
      </c>
      <c r="F187" s="94" t="s">
        <v>116</v>
      </c>
      <c r="G187" s="96">
        <v>38500</v>
      </c>
      <c r="H187" s="96">
        <f>H188</f>
        <v>38500</v>
      </c>
      <c r="I187" s="96">
        <f t="shared" si="90"/>
        <v>38471.59863</v>
      </c>
      <c r="J187" s="96">
        <f t="shared" si="90"/>
        <v>38471.59863</v>
      </c>
      <c r="K187" s="96">
        <f t="shared" si="90"/>
        <v>38471.59863</v>
      </c>
      <c r="L187" s="96">
        <f t="shared" si="64"/>
        <v>99.926230207792216</v>
      </c>
      <c r="M187" s="96">
        <f t="shared" si="65"/>
        <v>100</v>
      </c>
    </row>
    <row r="188" spans="1:13" ht="63.75">
      <c r="A188" s="93" t="s">
        <v>117</v>
      </c>
      <c r="B188" s="94" t="s">
        <v>98</v>
      </c>
      <c r="C188" s="94" t="s">
        <v>21</v>
      </c>
      <c r="D188" s="94" t="s">
        <v>15</v>
      </c>
      <c r="E188" s="94" t="s">
        <v>205</v>
      </c>
      <c r="F188" s="94" t="s">
        <v>118</v>
      </c>
      <c r="G188" s="96">
        <v>38500</v>
      </c>
      <c r="H188" s="96">
        <v>38500</v>
      </c>
      <c r="I188" s="96">
        <v>38471.59863</v>
      </c>
      <c r="J188" s="96">
        <v>38471.59863</v>
      </c>
      <c r="K188" s="96">
        <v>38471.59863</v>
      </c>
      <c r="L188" s="96">
        <f t="shared" si="64"/>
        <v>99.926230207792216</v>
      </c>
      <c r="M188" s="96">
        <f t="shared" si="65"/>
        <v>100</v>
      </c>
    </row>
    <row r="189" spans="1:13">
      <c r="A189" s="97" t="s">
        <v>0</v>
      </c>
      <c r="B189" s="95" t="s">
        <v>0</v>
      </c>
      <c r="C189" s="95" t="s">
        <v>0</v>
      </c>
      <c r="D189" s="95" t="s">
        <v>0</v>
      </c>
      <c r="E189" s="95" t="s">
        <v>0</v>
      </c>
      <c r="F189" s="95" t="s">
        <v>0</v>
      </c>
      <c r="G189" s="98" t="s">
        <v>0</v>
      </c>
      <c r="H189" s="98"/>
      <c r="I189" s="98"/>
      <c r="J189" s="98"/>
      <c r="K189" s="98"/>
      <c r="L189" s="98"/>
      <c r="M189" s="98"/>
    </row>
    <row r="190" spans="1:13">
      <c r="A190" s="93" t="s">
        <v>60</v>
      </c>
      <c r="B190" s="94" t="s">
        <v>98</v>
      </c>
      <c r="C190" s="94" t="s">
        <v>40</v>
      </c>
      <c r="D190" s="95" t="s">
        <v>0</v>
      </c>
      <c r="E190" s="95" t="s">
        <v>0</v>
      </c>
      <c r="F190" s="95" t="s">
        <v>0</v>
      </c>
      <c r="G190" s="96">
        <v>118036.5</v>
      </c>
      <c r="H190" s="96">
        <f>H191</f>
        <v>136339.79714000001</v>
      </c>
      <c r="I190" s="96">
        <f t="shared" ref="I190:K190" si="91">I191</f>
        <v>61034.034389999993</v>
      </c>
      <c r="J190" s="96">
        <f t="shared" si="91"/>
        <v>61034.034389999993</v>
      </c>
      <c r="K190" s="96">
        <f t="shared" si="91"/>
        <v>61034.034389999993</v>
      </c>
      <c r="L190" s="96">
        <f t="shared" si="64"/>
        <v>44.766117942311027</v>
      </c>
      <c r="M190" s="96">
        <f t="shared" si="65"/>
        <v>100</v>
      </c>
    </row>
    <row r="191" spans="1:13">
      <c r="A191" s="93" t="s">
        <v>61</v>
      </c>
      <c r="B191" s="94" t="s">
        <v>98</v>
      </c>
      <c r="C191" s="94" t="s">
        <v>40</v>
      </c>
      <c r="D191" s="94" t="s">
        <v>9</v>
      </c>
      <c r="E191" s="95" t="s">
        <v>0</v>
      </c>
      <c r="F191" s="95" t="s">
        <v>0</v>
      </c>
      <c r="G191" s="96">
        <v>118036.5</v>
      </c>
      <c r="H191" s="96">
        <f>H192+H202</f>
        <v>136339.79714000001</v>
      </c>
      <c r="I191" s="96">
        <f t="shared" ref="I191:K191" si="92">I192+I202</f>
        <v>61034.034389999993</v>
      </c>
      <c r="J191" s="96">
        <f t="shared" si="92"/>
        <v>61034.034389999993</v>
      </c>
      <c r="K191" s="96">
        <f t="shared" si="92"/>
        <v>61034.034389999993</v>
      </c>
      <c r="L191" s="96">
        <f t="shared" si="64"/>
        <v>44.766117942311027</v>
      </c>
      <c r="M191" s="96">
        <f t="shared" si="65"/>
        <v>100</v>
      </c>
    </row>
    <row r="192" spans="1:13" ht="25.5">
      <c r="A192" s="93" t="s">
        <v>206</v>
      </c>
      <c r="B192" s="94" t="s">
        <v>98</v>
      </c>
      <c r="C192" s="94" t="s">
        <v>40</v>
      </c>
      <c r="D192" s="94" t="s">
        <v>9</v>
      </c>
      <c r="E192" s="94" t="s">
        <v>207</v>
      </c>
      <c r="F192" s="95" t="s">
        <v>0</v>
      </c>
      <c r="G192" s="96">
        <v>118036.5</v>
      </c>
      <c r="H192" s="96">
        <f>H196+H199+H193</f>
        <v>131523.24984</v>
      </c>
      <c r="I192" s="96">
        <f t="shared" ref="I192:K192" si="93">I196+I199+I193</f>
        <v>56217.487089999995</v>
      </c>
      <c r="J192" s="96">
        <f t="shared" si="93"/>
        <v>56217.487089999995</v>
      </c>
      <c r="K192" s="96">
        <f t="shared" si="93"/>
        <v>56217.487089999995</v>
      </c>
      <c r="L192" s="96">
        <f t="shared" si="64"/>
        <v>42.74338351461769</v>
      </c>
      <c r="M192" s="96">
        <f t="shared" si="65"/>
        <v>100</v>
      </c>
    </row>
    <row r="193" spans="1:14" s="52" customFormat="1" ht="63" customHeight="1">
      <c r="A193" s="104" t="s">
        <v>1195</v>
      </c>
      <c r="B193" s="94" t="s">
        <v>98</v>
      </c>
      <c r="C193" s="94" t="s">
        <v>40</v>
      </c>
      <c r="D193" s="94" t="s">
        <v>9</v>
      </c>
      <c r="E193" s="99" t="s">
        <v>1194</v>
      </c>
      <c r="F193" s="95"/>
      <c r="G193" s="96"/>
      <c r="H193" s="96">
        <f>H194</f>
        <v>13486.7</v>
      </c>
      <c r="I193" s="96">
        <f t="shared" ref="I193:K194" si="94">I194</f>
        <v>0</v>
      </c>
      <c r="J193" s="96">
        <f t="shared" si="94"/>
        <v>0</v>
      </c>
      <c r="K193" s="96">
        <f t="shared" si="94"/>
        <v>0</v>
      </c>
      <c r="L193" s="96">
        <f t="shared" ref="L193:L195" si="95">K193/H193*100</f>
        <v>0</v>
      </c>
      <c r="M193" s="96">
        <v>0</v>
      </c>
      <c r="N193" s="60"/>
    </row>
    <row r="194" spans="1:14" s="52" customFormat="1" ht="25.5">
      <c r="A194" s="93" t="s">
        <v>115</v>
      </c>
      <c r="B194" s="94" t="s">
        <v>98</v>
      </c>
      <c r="C194" s="94" t="s">
        <v>40</v>
      </c>
      <c r="D194" s="94" t="s">
        <v>9</v>
      </c>
      <c r="E194" s="99" t="s">
        <v>1194</v>
      </c>
      <c r="F194" s="95">
        <v>400</v>
      </c>
      <c r="G194" s="96"/>
      <c r="H194" s="96">
        <f>H195</f>
        <v>13486.7</v>
      </c>
      <c r="I194" s="96">
        <f t="shared" si="94"/>
        <v>0</v>
      </c>
      <c r="J194" s="96">
        <f t="shared" si="94"/>
        <v>0</v>
      </c>
      <c r="K194" s="96">
        <f t="shared" si="94"/>
        <v>0</v>
      </c>
      <c r="L194" s="96">
        <v>0</v>
      </c>
      <c r="M194" s="96">
        <v>0</v>
      </c>
      <c r="N194" s="60"/>
    </row>
    <row r="195" spans="1:14" s="52" customFormat="1" ht="63.75">
      <c r="A195" s="93" t="s">
        <v>117</v>
      </c>
      <c r="B195" s="94" t="s">
        <v>98</v>
      </c>
      <c r="C195" s="94" t="s">
        <v>40</v>
      </c>
      <c r="D195" s="94" t="s">
        <v>9</v>
      </c>
      <c r="E195" s="99" t="s">
        <v>1194</v>
      </c>
      <c r="F195" s="94">
        <v>460</v>
      </c>
      <c r="G195" s="96"/>
      <c r="H195" s="96">
        <v>13486.7</v>
      </c>
      <c r="I195" s="96">
        <v>0</v>
      </c>
      <c r="J195" s="96">
        <v>0</v>
      </c>
      <c r="K195" s="96">
        <v>0</v>
      </c>
      <c r="L195" s="96">
        <f t="shared" si="95"/>
        <v>0</v>
      </c>
      <c r="M195" s="96">
        <v>0</v>
      </c>
      <c r="N195" s="60"/>
    </row>
    <row r="196" spans="1:14">
      <c r="A196" s="93" t="s">
        <v>128</v>
      </c>
      <c r="B196" s="94" t="s">
        <v>98</v>
      </c>
      <c r="C196" s="94" t="s">
        <v>40</v>
      </c>
      <c r="D196" s="94" t="s">
        <v>9</v>
      </c>
      <c r="E196" s="94" t="s">
        <v>208</v>
      </c>
      <c r="F196" s="95" t="s">
        <v>0</v>
      </c>
      <c r="G196" s="96">
        <v>34179.9</v>
      </c>
      <c r="H196" s="96">
        <f>H197</f>
        <v>34179.949840000001</v>
      </c>
      <c r="I196" s="96">
        <f t="shared" ref="I196:K197" si="96">I197</f>
        <v>25027.341369999998</v>
      </c>
      <c r="J196" s="96">
        <f t="shared" si="96"/>
        <v>25027.341369999998</v>
      </c>
      <c r="K196" s="96">
        <f t="shared" si="96"/>
        <v>25027.341369999998</v>
      </c>
      <c r="L196" s="96">
        <f t="shared" si="64"/>
        <v>73.22228817524794</v>
      </c>
      <c r="M196" s="96">
        <f t="shared" si="65"/>
        <v>100</v>
      </c>
    </row>
    <row r="197" spans="1:14" ht="25.5">
      <c r="A197" s="93" t="s">
        <v>130</v>
      </c>
      <c r="B197" s="94" t="s">
        <v>98</v>
      </c>
      <c r="C197" s="94" t="s">
        <v>40</v>
      </c>
      <c r="D197" s="94" t="s">
        <v>9</v>
      </c>
      <c r="E197" s="94" t="s">
        <v>208</v>
      </c>
      <c r="F197" s="94" t="s">
        <v>131</v>
      </c>
      <c r="G197" s="96">
        <v>34179.9</v>
      </c>
      <c r="H197" s="96">
        <f>H198</f>
        <v>34179.949840000001</v>
      </c>
      <c r="I197" s="96">
        <f t="shared" si="96"/>
        <v>25027.341369999998</v>
      </c>
      <c r="J197" s="96">
        <f t="shared" si="96"/>
        <v>25027.341369999998</v>
      </c>
      <c r="K197" s="96">
        <f t="shared" si="96"/>
        <v>25027.341369999998</v>
      </c>
      <c r="L197" s="96">
        <f t="shared" si="64"/>
        <v>73.22228817524794</v>
      </c>
      <c r="M197" s="96">
        <f t="shared" si="65"/>
        <v>100</v>
      </c>
    </row>
    <row r="198" spans="1:14">
      <c r="A198" s="93" t="s">
        <v>132</v>
      </c>
      <c r="B198" s="94" t="s">
        <v>98</v>
      </c>
      <c r="C198" s="94" t="s">
        <v>40</v>
      </c>
      <c r="D198" s="94" t="s">
        <v>9</v>
      </c>
      <c r="E198" s="94" t="s">
        <v>208</v>
      </c>
      <c r="F198" s="94" t="s">
        <v>133</v>
      </c>
      <c r="G198" s="96">
        <v>34179.9</v>
      </c>
      <c r="H198" s="96">
        <v>34179.949840000001</v>
      </c>
      <c r="I198" s="96">
        <v>25027.341369999998</v>
      </c>
      <c r="J198" s="96">
        <v>25027.341369999998</v>
      </c>
      <c r="K198" s="96">
        <v>25027.341369999998</v>
      </c>
      <c r="L198" s="96">
        <f t="shared" si="64"/>
        <v>73.22228817524794</v>
      </c>
      <c r="M198" s="96">
        <f t="shared" si="65"/>
        <v>100</v>
      </c>
    </row>
    <row r="199" spans="1:14" ht="25.5">
      <c r="A199" s="93" t="s">
        <v>113</v>
      </c>
      <c r="B199" s="94" t="s">
        <v>98</v>
      </c>
      <c r="C199" s="94" t="s">
        <v>40</v>
      </c>
      <c r="D199" s="94" t="s">
        <v>9</v>
      </c>
      <c r="E199" s="94" t="s">
        <v>209</v>
      </c>
      <c r="F199" s="95" t="s">
        <v>0</v>
      </c>
      <c r="G199" s="96">
        <v>83856.600000000006</v>
      </c>
      <c r="H199" s="96">
        <f>H200</f>
        <v>83856.600000000006</v>
      </c>
      <c r="I199" s="96">
        <f t="shared" ref="I199:K200" si="97">I200</f>
        <v>31190.14572</v>
      </c>
      <c r="J199" s="96">
        <f t="shared" si="97"/>
        <v>31190.14572</v>
      </c>
      <c r="K199" s="96">
        <f t="shared" si="97"/>
        <v>31190.14572</v>
      </c>
      <c r="L199" s="96">
        <f t="shared" si="64"/>
        <v>37.194622391081914</v>
      </c>
      <c r="M199" s="96">
        <f t="shared" si="65"/>
        <v>100</v>
      </c>
    </row>
    <row r="200" spans="1:14" ht="25.5">
      <c r="A200" s="93" t="s">
        <v>115</v>
      </c>
      <c r="B200" s="94" t="s">
        <v>98</v>
      </c>
      <c r="C200" s="94" t="s">
        <v>40</v>
      </c>
      <c r="D200" s="94" t="s">
        <v>9</v>
      </c>
      <c r="E200" s="94" t="s">
        <v>209</v>
      </c>
      <c r="F200" s="94" t="s">
        <v>116</v>
      </c>
      <c r="G200" s="96">
        <v>83856.600000000006</v>
      </c>
      <c r="H200" s="96">
        <f>H201</f>
        <v>83856.600000000006</v>
      </c>
      <c r="I200" s="96">
        <f t="shared" si="97"/>
        <v>31190.14572</v>
      </c>
      <c r="J200" s="96">
        <f t="shared" si="97"/>
        <v>31190.14572</v>
      </c>
      <c r="K200" s="96">
        <f t="shared" si="97"/>
        <v>31190.14572</v>
      </c>
      <c r="L200" s="96">
        <f t="shared" si="64"/>
        <v>37.194622391081914</v>
      </c>
      <c r="M200" s="96">
        <f t="shared" si="65"/>
        <v>100</v>
      </c>
    </row>
    <row r="201" spans="1:14" ht="63.75">
      <c r="A201" s="93" t="s">
        <v>117</v>
      </c>
      <c r="B201" s="94" t="s">
        <v>98</v>
      </c>
      <c r="C201" s="94" t="s">
        <v>40</v>
      </c>
      <c r="D201" s="94" t="s">
        <v>9</v>
      </c>
      <c r="E201" s="94" t="s">
        <v>209</v>
      </c>
      <c r="F201" s="94" t="s">
        <v>118</v>
      </c>
      <c r="G201" s="96">
        <v>83856.600000000006</v>
      </c>
      <c r="H201" s="96">
        <v>83856.600000000006</v>
      </c>
      <c r="I201" s="96">
        <v>31190.14572</v>
      </c>
      <c r="J201" s="96">
        <v>31190.14572</v>
      </c>
      <c r="K201" s="96">
        <v>31190.14572</v>
      </c>
      <c r="L201" s="96">
        <f t="shared" si="64"/>
        <v>37.194622391081914</v>
      </c>
      <c r="M201" s="96">
        <f t="shared" si="65"/>
        <v>100</v>
      </c>
    </row>
    <row r="202" spans="1:14" s="52" customFormat="1">
      <c r="A202" s="93" t="s">
        <v>659</v>
      </c>
      <c r="B202" s="94" t="s">
        <v>98</v>
      </c>
      <c r="C202" s="94" t="s">
        <v>40</v>
      </c>
      <c r="D202" s="94" t="s">
        <v>9</v>
      </c>
      <c r="E202" s="99" t="s">
        <v>660</v>
      </c>
      <c r="F202" s="94"/>
      <c r="G202" s="96"/>
      <c r="H202" s="96">
        <f>H203</f>
        <v>4816.5473000000002</v>
      </c>
      <c r="I202" s="96">
        <f t="shared" ref="I202:K204" si="98">I203</f>
        <v>4816.5473000000002</v>
      </c>
      <c r="J202" s="96">
        <f t="shared" si="98"/>
        <v>4816.5473000000002</v>
      </c>
      <c r="K202" s="96">
        <f t="shared" si="98"/>
        <v>4816.5473000000002</v>
      </c>
      <c r="L202" s="96">
        <f t="shared" ref="L202:L205" si="99">K202/H202*100</f>
        <v>100</v>
      </c>
      <c r="M202" s="96">
        <f t="shared" ref="M202:M205" si="100">K202/I202*100</f>
        <v>100</v>
      </c>
      <c r="N202" s="60"/>
    </row>
    <row r="203" spans="1:14" s="52" customFormat="1">
      <c r="A203" s="93" t="s">
        <v>659</v>
      </c>
      <c r="B203" s="94" t="s">
        <v>98</v>
      </c>
      <c r="C203" s="94" t="s">
        <v>40</v>
      </c>
      <c r="D203" s="94" t="s">
        <v>9</v>
      </c>
      <c r="E203" s="99" t="s">
        <v>661</v>
      </c>
      <c r="F203" s="94"/>
      <c r="G203" s="96"/>
      <c r="H203" s="96">
        <f>H204</f>
        <v>4816.5473000000002</v>
      </c>
      <c r="I203" s="96">
        <f t="shared" si="98"/>
        <v>4816.5473000000002</v>
      </c>
      <c r="J203" s="96">
        <f t="shared" si="98"/>
        <v>4816.5473000000002</v>
      </c>
      <c r="K203" s="96">
        <f t="shared" si="98"/>
        <v>4816.5473000000002</v>
      </c>
      <c r="L203" s="96">
        <f t="shared" si="99"/>
        <v>100</v>
      </c>
      <c r="M203" s="96">
        <f t="shared" si="100"/>
        <v>100</v>
      </c>
      <c r="N203" s="60"/>
    </row>
    <row r="204" spans="1:14" s="52" customFormat="1" ht="25.5">
      <c r="A204" s="93" t="s">
        <v>130</v>
      </c>
      <c r="B204" s="94" t="s">
        <v>98</v>
      </c>
      <c r="C204" s="94" t="s">
        <v>40</v>
      </c>
      <c r="D204" s="94" t="s">
        <v>9</v>
      </c>
      <c r="E204" s="100" t="s">
        <v>661</v>
      </c>
      <c r="F204" s="94" t="s">
        <v>131</v>
      </c>
      <c r="G204" s="96"/>
      <c r="H204" s="96">
        <f>H205</f>
        <v>4816.5473000000002</v>
      </c>
      <c r="I204" s="96">
        <f t="shared" si="98"/>
        <v>4816.5473000000002</v>
      </c>
      <c r="J204" s="96">
        <f t="shared" si="98"/>
        <v>4816.5473000000002</v>
      </c>
      <c r="K204" s="96">
        <f t="shared" si="98"/>
        <v>4816.5473000000002</v>
      </c>
      <c r="L204" s="96">
        <f t="shared" si="99"/>
        <v>100</v>
      </c>
      <c r="M204" s="96">
        <f t="shared" si="100"/>
        <v>100</v>
      </c>
      <c r="N204" s="60"/>
    </row>
    <row r="205" spans="1:14" s="52" customFormat="1">
      <c r="A205" s="93" t="s">
        <v>132</v>
      </c>
      <c r="B205" s="94" t="s">
        <v>98</v>
      </c>
      <c r="C205" s="94" t="s">
        <v>40</v>
      </c>
      <c r="D205" s="94" t="s">
        <v>9</v>
      </c>
      <c r="E205" s="100" t="s">
        <v>661</v>
      </c>
      <c r="F205" s="94" t="s">
        <v>133</v>
      </c>
      <c r="G205" s="96"/>
      <c r="H205" s="96">
        <v>4816.5473000000002</v>
      </c>
      <c r="I205" s="96">
        <v>4816.5473000000002</v>
      </c>
      <c r="J205" s="96">
        <v>4816.5473000000002</v>
      </c>
      <c r="K205" s="96">
        <v>4816.5473000000002</v>
      </c>
      <c r="L205" s="96">
        <f t="shared" si="99"/>
        <v>100</v>
      </c>
      <c r="M205" s="96">
        <f t="shared" si="100"/>
        <v>100</v>
      </c>
      <c r="N205" s="60"/>
    </row>
    <row r="206" spans="1:14">
      <c r="A206" s="97" t="s">
        <v>0</v>
      </c>
      <c r="B206" s="95" t="s">
        <v>0</v>
      </c>
      <c r="C206" s="95" t="s">
        <v>0</v>
      </c>
      <c r="D206" s="95" t="s">
        <v>0</v>
      </c>
      <c r="E206" s="95" t="s">
        <v>0</v>
      </c>
      <c r="F206" s="95" t="s">
        <v>0</v>
      </c>
      <c r="G206" s="98" t="s">
        <v>0</v>
      </c>
      <c r="H206" s="98"/>
      <c r="I206" s="98"/>
      <c r="J206" s="98"/>
      <c r="K206" s="98"/>
      <c r="L206" s="98"/>
      <c r="M206" s="98"/>
    </row>
    <row r="207" spans="1:14">
      <c r="A207" s="93" t="s">
        <v>63</v>
      </c>
      <c r="B207" s="94" t="s">
        <v>98</v>
      </c>
      <c r="C207" s="94" t="s">
        <v>30</v>
      </c>
      <c r="D207" s="95" t="s">
        <v>0</v>
      </c>
      <c r="E207" s="95" t="s">
        <v>0</v>
      </c>
      <c r="F207" s="95" t="s">
        <v>0</v>
      </c>
      <c r="G207" s="96">
        <v>475308.3</v>
      </c>
      <c r="H207" s="96">
        <f>H208+H232</f>
        <v>1585179.3132199999</v>
      </c>
      <c r="I207" s="96">
        <f t="shared" ref="I207:K207" si="101">I208+I232</f>
        <v>171460.55403</v>
      </c>
      <c r="J207" s="96">
        <f t="shared" si="101"/>
        <v>171460.55403</v>
      </c>
      <c r="K207" s="96">
        <f t="shared" si="101"/>
        <v>171460.55403</v>
      </c>
      <c r="L207" s="96">
        <f t="shared" si="64"/>
        <v>10.816476886877197</v>
      </c>
      <c r="M207" s="96">
        <f t="shared" si="65"/>
        <v>100</v>
      </c>
    </row>
    <row r="208" spans="1:14">
      <c r="A208" s="93" t="s">
        <v>64</v>
      </c>
      <c r="B208" s="94" t="s">
        <v>98</v>
      </c>
      <c r="C208" s="94" t="s">
        <v>30</v>
      </c>
      <c r="D208" s="94" t="s">
        <v>9</v>
      </c>
      <c r="E208" s="95" t="s">
        <v>0</v>
      </c>
      <c r="F208" s="95" t="s">
        <v>0</v>
      </c>
      <c r="G208" s="96">
        <v>472808.3</v>
      </c>
      <c r="H208" s="96">
        <f>H209+H217+H227</f>
        <v>1582679.3132199999</v>
      </c>
      <c r="I208" s="96">
        <f t="shared" ref="I208:K208" si="102">I209+I217+I227</f>
        <v>168960.55403</v>
      </c>
      <c r="J208" s="96">
        <f t="shared" si="102"/>
        <v>168960.55403</v>
      </c>
      <c r="K208" s="96">
        <f t="shared" si="102"/>
        <v>168960.55403</v>
      </c>
      <c r="L208" s="96">
        <f t="shared" si="64"/>
        <v>10.675602607469836</v>
      </c>
      <c r="M208" s="96">
        <f t="shared" si="65"/>
        <v>100</v>
      </c>
    </row>
    <row r="209" spans="1:14" ht="25.5">
      <c r="A209" s="93" t="s">
        <v>210</v>
      </c>
      <c r="B209" s="94" t="s">
        <v>98</v>
      </c>
      <c r="C209" s="94" t="s">
        <v>30</v>
      </c>
      <c r="D209" s="94" t="s">
        <v>9</v>
      </c>
      <c r="E209" s="94" t="s">
        <v>211</v>
      </c>
      <c r="F209" s="95" t="s">
        <v>0</v>
      </c>
      <c r="G209" s="96">
        <v>172582.3</v>
      </c>
      <c r="H209" s="96">
        <f>H210</f>
        <v>172582.31322000001</v>
      </c>
      <c r="I209" s="96">
        <f t="shared" ref="I209:K209" si="103">I210</f>
        <v>153288.45322999998</v>
      </c>
      <c r="J209" s="96">
        <f t="shared" si="103"/>
        <v>153288.45322999998</v>
      </c>
      <c r="K209" s="96">
        <f t="shared" si="103"/>
        <v>153288.45322999998</v>
      </c>
      <c r="L209" s="96">
        <f t="shared" si="64"/>
        <v>88.820488247016897</v>
      </c>
      <c r="M209" s="96">
        <f t="shared" si="65"/>
        <v>100</v>
      </c>
    </row>
    <row r="210" spans="1:14" ht="25.5">
      <c r="A210" s="93" t="s">
        <v>212</v>
      </c>
      <c r="B210" s="94" t="s">
        <v>98</v>
      </c>
      <c r="C210" s="94" t="s">
        <v>30</v>
      </c>
      <c r="D210" s="94" t="s">
        <v>9</v>
      </c>
      <c r="E210" s="94" t="s">
        <v>213</v>
      </c>
      <c r="F210" s="95" t="s">
        <v>0</v>
      </c>
      <c r="G210" s="96">
        <v>172582.3</v>
      </c>
      <c r="H210" s="96">
        <f>H211+H214</f>
        <v>172582.31322000001</v>
      </c>
      <c r="I210" s="96">
        <f t="shared" ref="I210:K210" si="104">I211+I214</f>
        <v>153288.45322999998</v>
      </c>
      <c r="J210" s="96">
        <f t="shared" si="104"/>
        <v>153288.45322999998</v>
      </c>
      <c r="K210" s="96">
        <f t="shared" si="104"/>
        <v>153288.45322999998</v>
      </c>
      <c r="L210" s="96">
        <f t="shared" si="64"/>
        <v>88.820488247016897</v>
      </c>
      <c r="M210" s="96">
        <f t="shared" si="65"/>
        <v>100</v>
      </c>
    </row>
    <row r="211" spans="1:14">
      <c r="A211" s="93" t="s">
        <v>128</v>
      </c>
      <c r="B211" s="94" t="s">
        <v>98</v>
      </c>
      <c r="C211" s="94" t="s">
        <v>30</v>
      </c>
      <c r="D211" s="94" t="s">
        <v>9</v>
      </c>
      <c r="E211" s="94" t="s">
        <v>214</v>
      </c>
      <c r="F211" s="95" t="s">
        <v>0</v>
      </c>
      <c r="G211" s="96">
        <v>89559.8</v>
      </c>
      <c r="H211" s="96">
        <f>H212</f>
        <v>89559.798999999999</v>
      </c>
      <c r="I211" s="96">
        <f t="shared" ref="I211:K212" si="105">I212</f>
        <v>70265.939010000002</v>
      </c>
      <c r="J211" s="96">
        <f t="shared" si="105"/>
        <v>70265.939010000002</v>
      </c>
      <c r="K211" s="96">
        <f t="shared" si="105"/>
        <v>70265.939010000002</v>
      </c>
      <c r="L211" s="96">
        <f t="shared" si="64"/>
        <v>78.457008383862046</v>
      </c>
      <c r="M211" s="96">
        <f t="shared" si="65"/>
        <v>100</v>
      </c>
    </row>
    <row r="212" spans="1:14" ht="25.5">
      <c r="A212" s="93" t="s">
        <v>130</v>
      </c>
      <c r="B212" s="94" t="s">
        <v>98</v>
      </c>
      <c r="C212" s="94" t="s">
        <v>30</v>
      </c>
      <c r="D212" s="94" t="s">
        <v>9</v>
      </c>
      <c r="E212" s="94" t="s">
        <v>214</v>
      </c>
      <c r="F212" s="94" t="s">
        <v>131</v>
      </c>
      <c r="G212" s="96">
        <v>89559.8</v>
      </c>
      <c r="H212" s="96">
        <f>H213</f>
        <v>89559.798999999999</v>
      </c>
      <c r="I212" s="96">
        <f t="shared" si="105"/>
        <v>70265.939010000002</v>
      </c>
      <c r="J212" s="96">
        <f t="shared" si="105"/>
        <v>70265.939010000002</v>
      </c>
      <c r="K212" s="96">
        <f t="shared" si="105"/>
        <v>70265.939010000002</v>
      </c>
      <c r="L212" s="96">
        <f t="shared" si="64"/>
        <v>78.457008383862046</v>
      </c>
      <c r="M212" s="96">
        <f t="shared" si="65"/>
        <v>100</v>
      </c>
    </row>
    <row r="213" spans="1:14">
      <c r="A213" s="93" t="s">
        <v>132</v>
      </c>
      <c r="B213" s="94" t="s">
        <v>98</v>
      </c>
      <c r="C213" s="94" t="s">
        <v>30</v>
      </c>
      <c r="D213" s="94" t="s">
        <v>9</v>
      </c>
      <c r="E213" s="94" t="s">
        <v>214</v>
      </c>
      <c r="F213" s="94" t="s">
        <v>133</v>
      </c>
      <c r="G213" s="96">
        <v>89559.8</v>
      </c>
      <c r="H213" s="96">
        <v>89559.798999999999</v>
      </c>
      <c r="I213" s="96">
        <v>70265.939010000002</v>
      </c>
      <c r="J213" s="96">
        <v>70265.939010000002</v>
      </c>
      <c r="K213" s="96">
        <v>70265.939010000002</v>
      </c>
      <c r="L213" s="96">
        <f t="shared" si="64"/>
        <v>78.457008383862046</v>
      </c>
      <c r="M213" s="96">
        <f t="shared" si="65"/>
        <v>100</v>
      </c>
    </row>
    <row r="214" spans="1:14" ht="25.5">
      <c r="A214" s="93" t="s">
        <v>113</v>
      </c>
      <c r="B214" s="94" t="s">
        <v>98</v>
      </c>
      <c r="C214" s="94" t="s">
        <v>30</v>
      </c>
      <c r="D214" s="94" t="s">
        <v>9</v>
      </c>
      <c r="E214" s="94" t="s">
        <v>215</v>
      </c>
      <c r="F214" s="95" t="s">
        <v>0</v>
      </c>
      <c r="G214" s="96">
        <v>83022.5</v>
      </c>
      <c r="H214" s="96">
        <f>H215</f>
        <v>83022.514219999997</v>
      </c>
      <c r="I214" s="96">
        <f t="shared" ref="I214:K215" si="106">I215</f>
        <v>83022.514219999997</v>
      </c>
      <c r="J214" s="96">
        <f t="shared" si="106"/>
        <v>83022.514219999997</v>
      </c>
      <c r="K214" s="96">
        <f t="shared" si="106"/>
        <v>83022.514219999997</v>
      </c>
      <c r="L214" s="96">
        <f t="shared" si="64"/>
        <v>100</v>
      </c>
      <c r="M214" s="96">
        <f t="shared" si="65"/>
        <v>100</v>
      </c>
    </row>
    <row r="215" spans="1:14" ht="25.5">
      <c r="A215" s="93" t="s">
        <v>115</v>
      </c>
      <c r="B215" s="94" t="s">
        <v>98</v>
      </c>
      <c r="C215" s="94" t="s">
        <v>30</v>
      </c>
      <c r="D215" s="94" t="s">
        <v>9</v>
      </c>
      <c r="E215" s="94" t="s">
        <v>215</v>
      </c>
      <c r="F215" s="94" t="s">
        <v>116</v>
      </c>
      <c r="G215" s="96">
        <v>83022.5</v>
      </c>
      <c r="H215" s="96">
        <f>H216</f>
        <v>83022.514219999997</v>
      </c>
      <c r="I215" s="96">
        <f t="shared" si="106"/>
        <v>83022.514219999997</v>
      </c>
      <c r="J215" s="96">
        <f t="shared" si="106"/>
        <v>83022.514219999997</v>
      </c>
      <c r="K215" s="96">
        <f t="shared" si="106"/>
        <v>83022.514219999997</v>
      </c>
      <c r="L215" s="96">
        <f t="shared" si="64"/>
        <v>100</v>
      </c>
      <c r="M215" s="96">
        <f t="shared" si="65"/>
        <v>100</v>
      </c>
    </row>
    <row r="216" spans="1:14" ht="63.75">
      <c r="A216" s="93" t="s">
        <v>117</v>
      </c>
      <c r="B216" s="94" t="s">
        <v>98</v>
      </c>
      <c r="C216" s="94" t="s">
        <v>30</v>
      </c>
      <c r="D216" s="94" t="s">
        <v>9</v>
      </c>
      <c r="E216" s="94" t="s">
        <v>215</v>
      </c>
      <c r="F216" s="94" t="s">
        <v>118</v>
      </c>
      <c r="G216" s="96">
        <v>83022.5</v>
      </c>
      <c r="H216" s="96">
        <v>83022.514219999997</v>
      </c>
      <c r="I216" s="96">
        <v>83022.514219999997</v>
      </c>
      <c r="J216" s="96">
        <v>83022.514219999997</v>
      </c>
      <c r="K216" s="96">
        <v>83022.514219999997</v>
      </c>
      <c r="L216" s="96">
        <f t="shared" si="64"/>
        <v>100</v>
      </c>
      <c r="M216" s="96">
        <f t="shared" si="65"/>
        <v>100</v>
      </c>
    </row>
    <row r="217" spans="1:14" ht="25.5">
      <c r="A217" s="93" t="s">
        <v>216</v>
      </c>
      <c r="B217" s="94" t="s">
        <v>98</v>
      </c>
      <c r="C217" s="94" t="s">
        <v>30</v>
      </c>
      <c r="D217" s="94" t="s">
        <v>9</v>
      </c>
      <c r="E217" s="94" t="s">
        <v>217</v>
      </c>
      <c r="F217" s="95" t="s">
        <v>0</v>
      </c>
      <c r="G217" s="96">
        <v>300226</v>
      </c>
      <c r="H217" s="96">
        <f>H218+H224+H221</f>
        <v>1407097</v>
      </c>
      <c r="I217" s="96">
        <f t="shared" ref="I217:K217" si="107">I218+I224+I221</f>
        <v>12672.1008</v>
      </c>
      <c r="J217" s="96">
        <f t="shared" si="107"/>
        <v>12672.1008</v>
      </c>
      <c r="K217" s="96">
        <f t="shared" si="107"/>
        <v>12672.1008</v>
      </c>
      <c r="L217" s="96">
        <f t="shared" si="64"/>
        <v>0.90058473580712628</v>
      </c>
      <c r="M217" s="96">
        <f t="shared" si="65"/>
        <v>100</v>
      </c>
    </row>
    <row r="218" spans="1:14" ht="25.5">
      <c r="A218" s="93" t="s">
        <v>113</v>
      </c>
      <c r="B218" s="94" t="s">
        <v>98</v>
      </c>
      <c r="C218" s="94" t="s">
        <v>30</v>
      </c>
      <c r="D218" s="94" t="s">
        <v>9</v>
      </c>
      <c r="E218" s="94" t="s">
        <v>218</v>
      </c>
      <c r="F218" s="95" t="s">
        <v>0</v>
      </c>
      <c r="G218" s="96">
        <v>299980.09999999998</v>
      </c>
      <c r="H218" s="96">
        <f>H219</f>
        <v>299980.06900000002</v>
      </c>
      <c r="I218" s="96">
        <f t="shared" ref="I218:K219" si="108">I219</f>
        <v>12426.1698</v>
      </c>
      <c r="J218" s="96">
        <f t="shared" si="108"/>
        <v>12426.1698</v>
      </c>
      <c r="K218" s="96">
        <f t="shared" si="108"/>
        <v>12426.1698</v>
      </c>
      <c r="L218" s="96">
        <f t="shared" si="64"/>
        <v>4.1423318027171998</v>
      </c>
      <c r="M218" s="96">
        <f t="shared" si="65"/>
        <v>100</v>
      </c>
    </row>
    <row r="219" spans="1:14">
      <c r="A219" s="93" t="s">
        <v>160</v>
      </c>
      <c r="B219" s="94" t="s">
        <v>98</v>
      </c>
      <c r="C219" s="94" t="s">
        <v>30</v>
      </c>
      <c r="D219" s="94" t="s">
        <v>9</v>
      </c>
      <c r="E219" s="94" t="s">
        <v>218</v>
      </c>
      <c r="F219" s="94" t="s">
        <v>161</v>
      </c>
      <c r="G219" s="96">
        <v>299980.09999999998</v>
      </c>
      <c r="H219" s="96">
        <f>H220</f>
        <v>299980.06900000002</v>
      </c>
      <c r="I219" s="96">
        <f t="shared" si="108"/>
        <v>12426.1698</v>
      </c>
      <c r="J219" s="96">
        <f t="shared" si="108"/>
        <v>12426.1698</v>
      </c>
      <c r="K219" s="96">
        <f t="shared" si="108"/>
        <v>12426.1698</v>
      </c>
      <c r="L219" s="96">
        <f t="shared" si="64"/>
        <v>4.1423318027171998</v>
      </c>
      <c r="M219" s="96">
        <f t="shared" si="65"/>
        <v>100</v>
      </c>
    </row>
    <row r="220" spans="1:14">
      <c r="A220" s="93" t="s">
        <v>219</v>
      </c>
      <c r="B220" s="94" t="s">
        <v>98</v>
      </c>
      <c r="C220" s="94" t="s">
        <v>30</v>
      </c>
      <c r="D220" s="94" t="s">
        <v>9</v>
      </c>
      <c r="E220" s="94" t="s">
        <v>218</v>
      </c>
      <c r="F220" s="94" t="s">
        <v>220</v>
      </c>
      <c r="G220" s="96">
        <v>299980.09999999998</v>
      </c>
      <c r="H220" s="96">
        <v>299980.06900000002</v>
      </c>
      <c r="I220" s="96">
        <v>12426.1698</v>
      </c>
      <c r="J220" s="96">
        <v>12426.1698</v>
      </c>
      <c r="K220" s="96">
        <v>12426.1698</v>
      </c>
      <c r="L220" s="96">
        <f t="shared" si="64"/>
        <v>4.1423318027171998</v>
      </c>
      <c r="M220" s="96">
        <f t="shared" si="65"/>
        <v>100</v>
      </c>
    </row>
    <row r="221" spans="1:14" s="22" customFormat="1" ht="56.25" customHeight="1">
      <c r="A221" s="93" t="s">
        <v>1169</v>
      </c>
      <c r="B221" s="94" t="s">
        <v>98</v>
      </c>
      <c r="C221" s="94" t="s">
        <v>30</v>
      </c>
      <c r="D221" s="94" t="s">
        <v>9</v>
      </c>
      <c r="E221" s="99" t="s">
        <v>1168</v>
      </c>
      <c r="F221" s="94"/>
      <c r="G221" s="96"/>
      <c r="H221" s="96">
        <f>H222</f>
        <v>1106871</v>
      </c>
      <c r="I221" s="96">
        <f t="shared" ref="I221:K222" si="109">I222</f>
        <v>0</v>
      </c>
      <c r="J221" s="96">
        <f t="shared" si="109"/>
        <v>0</v>
      </c>
      <c r="K221" s="96">
        <f t="shared" si="109"/>
        <v>0</v>
      </c>
      <c r="L221" s="96">
        <f t="shared" ref="L221:L284" si="110">K221/H221*100</f>
        <v>0</v>
      </c>
      <c r="M221" s="96">
        <v>0</v>
      </c>
      <c r="N221" s="60"/>
    </row>
    <row r="222" spans="1:14" s="22" customFormat="1">
      <c r="A222" s="93" t="s">
        <v>160</v>
      </c>
      <c r="B222" s="94" t="s">
        <v>98</v>
      </c>
      <c r="C222" s="94" t="s">
        <v>30</v>
      </c>
      <c r="D222" s="94" t="s">
        <v>9</v>
      </c>
      <c r="E222" s="99" t="s">
        <v>1168</v>
      </c>
      <c r="F222" s="94">
        <v>800</v>
      </c>
      <c r="G222" s="96"/>
      <c r="H222" s="96">
        <f>H223</f>
        <v>1106871</v>
      </c>
      <c r="I222" s="96">
        <f t="shared" si="109"/>
        <v>0</v>
      </c>
      <c r="J222" s="96">
        <f t="shared" si="109"/>
        <v>0</v>
      </c>
      <c r="K222" s="96">
        <f t="shared" si="109"/>
        <v>0</v>
      </c>
      <c r="L222" s="96">
        <f t="shared" si="110"/>
        <v>0</v>
      </c>
      <c r="M222" s="96">
        <v>0</v>
      </c>
      <c r="N222" s="60"/>
    </row>
    <row r="223" spans="1:14" s="22" customFormat="1">
      <c r="A223" s="93" t="s">
        <v>219</v>
      </c>
      <c r="B223" s="94" t="s">
        <v>98</v>
      </c>
      <c r="C223" s="94" t="s">
        <v>30</v>
      </c>
      <c r="D223" s="94" t="s">
        <v>9</v>
      </c>
      <c r="E223" s="99" t="s">
        <v>1168</v>
      </c>
      <c r="F223" s="94">
        <v>820</v>
      </c>
      <c r="G223" s="96"/>
      <c r="H223" s="96">
        <v>1106871</v>
      </c>
      <c r="I223" s="96">
        <v>0</v>
      </c>
      <c r="J223" s="96">
        <v>0</v>
      </c>
      <c r="K223" s="96">
        <v>0</v>
      </c>
      <c r="L223" s="96">
        <f t="shared" si="110"/>
        <v>0</v>
      </c>
      <c r="M223" s="96">
        <v>0</v>
      </c>
      <c r="N223" s="60"/>
    </row>
    <row r="224" spans="1:14" ht="38.25">
      <c r="A224" s="93" t="s">
        <v>221</v>
      </c>
      <c r="B224" s="94" t="s">
        <v>98</v>
      </c>
      <c r="C224" s="94" t="s">
        <v>30</v>
      </c>
      <c r="D224" s="94" t="s">
        <v>9</v>
      </c>
      <c r="E224" s="94" t="s">
        <v>222</v>
      </c>
      <c r="F224" s="95" t="s">
        <v>0</v>
      </c>
      <c r="G224" s="96">
        <v>245.9</v>
      </c>
      <c r="H224" s="96">
        <f>H225</f>
        <v>245.93100000000001</v>
      </c>
      <c r="I224" s="96">
        <f t="shared" ref="I224:K225" si="111">I225</f>
        <v>245.93100000000001</v>
      </c>
      <c r="J224" s="96">
        <f t="shared" si="111"/>
        <v>245.93100000000001</v>
      </c>
      <c r="K224" s="96">
        <f t="shared" si="111"/>
        <v>245.93100000000001</v>
      </c>
      <c r="L224" s="96">
        <f t="shared" si="110"/>
        <v>100</v>
      </c>
      <c r="M224" s="96">
        <f t="shared" ref="M224:M284" si="112">K224/I224*100</f>
        <v>100</v>
      </c>
    </row>
    <row r="225" spans="1:14">
      <c r="A225" s="93" t="s">
        <v>160</v>
      </c>
      <c r="B225" s="94" t="s">
        <v>98</v>
      </c>
      <c r="C225" s="94" t="s">
        <v>30</v>
      </c>
      <c r="D225" s="94" t="s">
        <v>9</v>
      </c>
      <c r="E225" s="94" t="s">
        <v>222</v>
      </c>
      <c r="F225" s="94" t="s">
        <v>161</v>
      </c>
      <c r="G225" s="96">
        <v>245.9</v>
      </c>
      <c r="H225" s="96">
        <f>H226</f>
        <v>245.93100000000001</v>
      </c>
      <c r="I225" s="96">
        <f t="shared" si="111"/>
        <v>245.93100000000001</v>
      </c>
      <c r="J225" s="96">
        <f t="shared" si="111"/>
        <v>245.93100000000001</v>
      </c>
      <c r="K225" s="96">
        <f t="shared" si="111"/>
        <v>245.93100000000001</v>
      </c>
      <c r="L225" s="96">
        <f t="shared" si="110"/>
        <v>100</v>
      </c>
      <c r="M225" s="96">
        <f t="shared" si="112"/>
        <v>100</v>
      </c>
    </row>
    <row r="226" spans="1:14">
      <c r="A226" s="93" t="s">
        <v>219</v>
      </c>
      <c r="B226" s="94" t="s">
        <v>98</v>
      </c>
      <c r="C226" s="94" t="s">
        <v>30</v>
      </c>
      <c r="D226" s="94" t="s">
        <v>9</v>
      </c>
      <c r="E226" s="94" t="s">
        <v>222</v>
      </c>
      <c r="F226" s="94" t="s">
        <v>220</v>
      </c>
      <c r="G226" s="96">
        <v>245.9</v>
      </c>
      <c r="H226" s="96">
        <v>245.93100000000001</v>
      </c>
      <c r="I226" s="96">
        <v>245.93100000000001</v>
      </c>
      <c r="J226" s="96">
        <v>245.93100000000001</v>
      </c>
      <c r="K226" s="96">
        <v>245.93100000000001</v>
      </c>
      <c r="L226" s="96">
        <f t="shared" si="110"/>
        <v>100</v>
      </c>
      <c r="M226" s="96">
        <f t="shared" si="112"/>
        <v>100</v>
      </c>
    </row>
    <row r="227" spans="1:14" s="22" customFormat="1">
      <c r="A227" s="93" t="s">
        <v>659</v>
      </c>
      <c r="B227" s="94" t="s">
        <v>98</v>
      </c>
      <c r="C227" s="94" t="s">
        <v>30</v>
      </c>
      <c r="D227" s="94" t="s">
        <v>9</v>
      </c>
      <c r="E227" s="99" t="s">
        <v>660</v>
      </c>
      <c r="F227" s="94"/>
      <c r="G227" s="96"/>
      <c r="H227" s="96">
        <f>H228</f>
        <v>3000</v>
      </c>
      <c r="I227" s="96">
        <f t="shared" ref="I227:K229" si="113">I228</f>
        <v>3000</v>
      </c>
      <c r="J227" s="96">
        <f t="shared" si="113"/>
        <v>3000</v>
      </c>
      <c r="K227" s="96">
        <f t="shared" si="113"/>
        <v>3000</v>
      </c>
      <c r="L227" s="96">
        <f t="shared" si="110"/>
        <v>100</v>
      </c>
      <c r="M227" s="96">
        <v>0</v>
      </c>
      <c r="N227" s="60"/>
    </row>
    <row r="228" spans="1:14" s="22" customFormat="1">
      <c r="A228" s="93" t="s">
        <v>659</v>
      </c>
      <c r="B228" s="94" t="s">
        <v>98</v>
      </c>
      <c r="C228" s="94" t="s">
        <v>30</v>
      </c>
      <c r="D228" s="94" t="s">
        <v>9</v>
      </c>
      <c r="E228" s="99" t="s">
        <v>661</v>
      </c>
      <c r="F228" s="94"/>
      <c r="G228" s="96"/>
      <c r="H228" s="96">
        <f>H229</f>
        <v>3000</v>
      </c>
      <c r="I228" s="96">
        <f t="shared" si="113"/>
        <v>3000</v>
      </c>
      <c r="J228" s="96">
        <f t="shared" si="113"/>
        <v>3000</v>
      </c>
      <c r="K228" s="96">
        <f t="shared" si="113"/>
        <v>3000</v>
      </c>
      <c r="L228" s="96">
        <f t="shared" si="110"/>
        <v>100</v>
      </c>
      <c r="M228" s="96">
        <v>0</v>
      </c>
      <c r="N228" s="60"/>
    </row>
    <row r="229" spans="1:14" s="22" customFormat="1" ht="25.5">
      <c r="A229" s="93" t="s">
        <v>130</v>
      </c>
      <c r="B229" s="94" t="s">
        <v>98</v>
      </c>
      <c r="C229" s="94" t="s">
        <v>30</v>
      </c>
      <c r="D229" s="94" t="s">
        <v>9</v>
      </c>
      <c r="E229" s="99" t="s">
        <v>661</v>
      </c>
      <c r="F229" s="94">
        <v>600</v>
      </c>
      <c r="G229" s="96"/>
      <c r="H229" s="96">
        <f>H230</f>
        <v>3000</v>
      </c>
      <c r="I229" s="96">
        <f t="shared" si="113"/>
        <v>3000</v>
      </c>
      <c r="J229" s="96">
        <f t="shared" si="113"/>
        <v>3000</v>
      </c>
      <c r="K229" s="96">
        <f t="shared" si="113"/>
        <v>3000</v>
      </c>
      <c r="L229" s="96">
        <f t="shared" si="110"/>
        <v>100</v>
      </c>
      <c r="M229" s="96">
        <v>0</v>
      </c>
      <c r="N229" s="60"/>
    </row>
    <row r="230" spans="1:14" s="22" customFormat="1">
      <c r="A230" s="93" t="s">
        <v>132</v>
      </c>
      <c r="B230" s="94" t="s">
        <v>98</v>
      </c>
      <c r="C230" s="94" t="s">
        <v>30</v>
      </c>
      <c r="D230" s="94" t="s">
        <v>9</v>
      </c>
      <c r="E230" s="99" t="s">
        <v>661</v>
      </c>
      <c r="F230" s="94">
        <v>610</v>
      </c>
      <c r="G230" s="96"/>
      <c r="H230" s="96">
        <v>3000</v>
      </c>
      <c r="I230" s="96">
        <v>3000</v>
      </c>
      <c r="J230" s="96">
        <v>3000</v>
      </c>
      <c r="K230" s="96">
        <v>3000</v>
      </c>
      <c r="L230" s="96">
        <f t="shared" si="110"/>
        <v>100</v>
      </c>
      <c r="M230" s="96">
        <v>0</v>
      </c>
      <c r="N230" s="60"/>
    </row>
    <row r="231" spans="1:14" s="18" customFormat="1">
      <c r="A231" s="93"/>
      <c r="B231" s="94"/>
      <c r="C231" s="94"/>
      <c r="D231" s="94"/>
      <c r="E231" s="94"/>
      <c r="F231" s="94"/>
      <c r="G231" s="96"/>
      <c r="H231" s="96"/>
      <c r="I231" s="96"/>
      <c r="J231" s="96"/>
      <c r="K231" s="96"/>
      <c r="L231" s="96"/>
      <c r="M231" s="96"/>
      <c r="N231" s="60"/>
    </row>
    <row r="232" spans="1:14">
      <c r="A232" s="93" t="s">
        <v>65</v>
      </c>
      <c r="B232" s="94" t="s">
        <v>98</v>
      </c>
      <c r="C232" s="94" t="s">
        <v>30</v>
      </c>
      <c r="D232" s="94" t="s">
        <v>11</v>
      </c>
      <c r="E232" s="95" t="s">
        <v>0</v>
      </c>
      <c r="F232" s="95" t="s">
        <v>0</v>
      </c>
      <c r="G232" s="96">
        <v>2500</v>
      </c>
      <c r="H232" s="96">
        <f>H233</f>
        <v>2500</v>
      </c>
      <c r="I232" s="96">
        <f t="shared" ref="I232:K235" si="114">I233</f>
        <v>2500</v>
      </c>
      <c r="J232" s="96">
        <f t="shared" si="114"/>
        <v>2500</v>
      </c>
      <c r="K232" s="96">
        <f t="shared" si="114"/>
        <v>2500</v>
      </c>
      <c r="L232" s="96">
        <f t="shared" si="110"/>
        <v>100</v>
      </c>
      <c r="M232" s="96">
        <f t="shared" si="112"/>
        <v>100</v>
      </c>
    </row>
    <row r="233" spans="1:14" ht="25.5">
      <c r="A233" s="93" t="s">
        <v>197</v>
      </c>
      <c r="B233" s="94" t="s">
        <v>98</v>
      </c>
      <c r="C233" s="94" t="s">
        <v>30</v>
      </c>
      <c r="D233" s="94" t="s">
        <v>11</v>
      </c>
      <c r="E233" s="94" t="s">
        <v>198</v>
      </c>
      <c r="F233" s="95" t="s">
        <v>0</v>
      </c>
      <c r="G233" s="96">
        <v>2500</v>
      </c>
      <c r="H233" s="96">
        <f>H234</f>
        <v>2500</v>
      </c>
      <c r="I233" s="96">
        <f t="shared" si="114"/>
        <v>2500</v>
      </c>
      <c r="J233" s="96">
        <f t="shared" si="114"/>
        <v>2500</v>
      </c>
      <c r="K233" s="96">
        <f t="shared" si="114"/>
        <v>2500</v>
      </c>
      <c r="L233" s="96">
        <f t="shared" si="110"/>
        <v>100</v>
      </c>
      <c r="M233" s="96">
        <f t="shared" si="112"/>
        <v>100</v>
      </c>
    </row>
    <row r="234" spans="1:14" ht="25.5">
      <c r="A234" s="93" t="s">
        <v>113</v>
      </c>
      <c r="B234" s="94" t="s">
        <v>98</v>
      </c>
      <c r="C234" s="94" t="s">
        <v>30</v>
      </c>
      <c r="D234" s="94" t="s">
        <v>11</v>
      </c>
      <c r="E234" s="94" t="s">
        <v>223</v>
      </c>
      <c r="F234" s="95" t="s">
        <v>0</v>
      </c>
      <c r="G234" s="96">
        <v>2500</v>
      </c>
      <c r="H234" s="96">
        <f>H235</f>
        <v>2500</v>
      </c>
      <c r="I234" s="96">
        <f t="shared" si="114"/>
        <v>2500</v>
      </c>
      <c r="J234" s="96">
        <f t="shared" si="114"/>
        <v>2500</v>
      </c>
      <c r="K234" s="96">
        <f t="shared" si="114"/>
        <v>2500</v>
      </c>
      <c r="L234" s="96">
        <f t="shared" si="110"/>
        <v>100</v>
      </c>
      <c r="M234" s="96">
        <f t="shared" si="112"/>
        <v>100</v>
      </c>
    </row>
    <row r="235" spans="1:14" ht="25.5">
      <c r="A235" s="93" t="s">
        <v>115</v>
      </c>
      <c r="B235" s="94" t="s">
        <v>98</v>
      </c>
      <c r="C235" s="94" t="s">
        <v>30</v>
      </c>
      <c r="D235" s="94" t="s">
        <v>11</v>
      </c>
      <c r="E235" s="94" t="s">
        <v>223</v>
      </c>
      <c r="F235" s="94" t="s">
        <v>116</v>
      </c>
      <c r="G235" s="96">
        <v>2500</v>
      </c>
      <c r="H235" s="96">
        <f>H236</f>
        <v>2500</v>
      </c>
      <c r="I235" s="96">
        <f t="shared" si="114"/>
        <v>2500</v>
      </c>
      <c r="J235" s="96">
        <f t="shared" si="114"/>
        <v>2500</v>
      </c>
      <c r="K235" s="96">
        <f t="shared" si="114"/>
        <v>2500</v>
      </c>
      <c r="L235" s="96">
        <f t="shared" si="110"/>
        <v>100</v>
      </c>
      <c r="M235" s="96">
        <f t="shared" si="112"/>
        <v>100</v>
      </c>
    </row>
    <row r="236" spans="1:14" ht="63.75">
      <c r="A236" s="93" t="s">
        <v>117</v>
      </c>
      <c r="B236" s="94" t="s">
        <v>98</v>
      </c>
      <c r="C236" s="94" t="s">
        <v>30</v>
      </c>
      <c r="D236" s="94" t="s">
        <v>11</v>
      </c>
      <c r="E236" s="94" t="s">
        <v>223</v>
      </c>
      <c r="F236" s="94" t="s">
        <v>118</v>
      </c>
      <c r="G236" s="96">
        <v>2500</v>
      </c>
      <c r="H236" s="96">
        <v>2500</v>
      </c>
      <c r="I236" s="96">
        <v>2500</v>
      </c>
      <c r="J236" s="96">
        <v>2500</v>
      </c>
      <c r="K236" s="96">
        <v>2500</v>
      </c>
      <c r="L236" s="96">
        <f t="shared" si="110"/>
        <v>100</v>
      </c>
      <c r="M236" s="96">
        <f t="shared" si="112"/>
        <v>100</v>
      </c>
    </row>
    <row r="237" spans="1:14" s="22" customFormat="1">
      <c r="A237" s="93"/>
      <c r="B237" s="94"/>
      <c r="C237" s="94"/>
      <c r="D237" s="94"/>
      <c r="E237" s="94"/>
      <c r="F237" s="94"/>
      <c r="G237" s="96"/>
      <c r="H237" s="96"/>
      <c r="I237" s="96"/>
      <c r="J237" s="96"/>
      <c r="K237" s="96"/>
      <c r="L237" s="96"/>
      <c r="M237" s="96"/>
      <c r="N237" s="60"/>
    </row>
    <row r="238" spans="1:14" s="22" customFormat="1" hidden="1">
      <c r="A238" s="104" t="s">
        <v>69</v>
      </c>
      <c r="B238" s="94" t="s">
        <v>98</v>
      </c>
      <c r="C238" s="94">
        <v>10</v>
      </c>
      <c r="D238" s="94"/>
      <c r="E238" s="94"/>
      <c r="F238" s="94"/>
      <c r="G238" s="96"/>
      <c r="H238" s="96">
        <f t="shared" ref="H238:H243" si="115">H239</f>
        <v>0</v>
      </c>
      <c r="I238" s="96">
        <f t="shared" ref="I238:K243" si="116">I239</f>
        <v>0</v>
      </c>
      <c r="J238" s="96">
        <f t="shared" si="116"/>
        <v>0</v>
      </c>
      <c r="K238" s="96">
        <f t="shared" si="116"/>
        <v>0</v>
      </c>
      <c r="L238" s="96" t="e">
        <f t="shared" si="110"/>
        <v>#DIV/0!</v>
      </c>
      <c r="M238" s="96">
        <v>0</v>
      </c>
      <c r="N238" s="60"/>
    </row>
    <row r="239" spans="1:14" s="22" customFormat="1" hidden="1">
      <c r="A239" s="104" t="s">
        <v>1170</v>
      </c>
      <c r="B239" s="94" t="s">
        <v>98</v>
      </c>
      <c r="C239" s="94">
        <v>10</v>
      </c>
      <c r="D239" s="105" t="s">
        <v>13</v>
      </c>
      <c r="E239" s="94"/>
      <c r="F239" s="94"/>
      <c r="G239" s="96"/>
      <c r="H239" s="96">
        <f t="shared" si="115"/>
        <v>0</v>
      </c>
      <c r="I239" s="96">
        <f t="shared" si="116"/>
        <v>0</v>
      </c>
      <c r="J239" s="96">
        <f t="shared" si="116"/>
        <v>0</v>
      </c>
      <c r="K239" s="96">
        <f t="shared" si="116"/>
        <v>0</v>
      </c>
      <c r="L239" s="96" t="e">
        <f t="shared" si="110"/>
        <v>#DIV/0!</v>
      </c>
      <c r="M239" s="96">
        <v>0</v>
      </c>
      <c r="N239" s="60"/>
    </row>
    <row r="240" spans="1:14" s="22" customFormat="1" ht="38.25" hidden="1">
      <c r="A240" s="104" t="s">
        <v>99</v>
      </c>
      <c r="B240" s="94" t="s">
        <v>98</v>
      </c>
      <c r="C240" s="94">
        <v>10</v>
      </c>
      <c r="D240" s="105" t="s">
        <v>13</v>
      </c>
      <c r="E240" s="102" t="s">
        <v>100</v>
      </c>
      <c r="F240" s="94"/>
      <c r="G240" s="96"/>
      <c r="H240" s="96">
        <f t="shared" si="115"/>
        <v>0</v>
      </c>
      <c r="I240" s="96">
        <f t="shared" si="116"/>
        <v>0</v>
      </c>
      <c r="J240" s="96">
        <f t="shared" si="116"/>
        <v>0</v>
      </c>
      <c r="K240" s="96">
        <f t="shared" si="116"/>
        <v>0</v>
      </c>
      <c r="L240" s="96" t="e">
        <f t="shared" si="110"/>
        <v>#DIV/0!</v>
      </c>
      <c r="M240" s="96">
        <v>0</v>
      </c>
      <c r="N240" s="60"/>
    </row>
    <row r="241" spans="1:14" s="22" customFormat="1" ht="25.5" hidden="1">
      <c r="A241" s="104" t="s">
        <v>172</v>
      </c>
      <c r="B241" s="94" t="s">
        <v>98</v>
      </c>
      <c r="C241" s="94">
        <v>10</v>
      </c>
      <c r="D241" s="105" t="s">
        <v>13</v>
      </c>
      <c r="E241" s="102" t="s">
        <v>173</v>
      </c>
      <c r="F241" s="94"/>
      <c r="G241" s="96"/>
      <c r="H241" s="96">
        <f t="shared" si="115"/>
        <v>0</v>
      </c>
      <c r="I241" s="96">
        <f t="shared" si="116"/>
        <v>0</v>
      </c>
      <c r="J241" s="96">
        <f t="shared" si="116"/>
        <v>0</v>
      </c>
      <c r="K241" s="96">
        <f t="shared" si="116"/>
        <v>0</v>
      </c>
      <c r="L241" s="96" t="e">
        <f t="shared" si="110"/>
        <v>#DIV/0!</v>
      </c>
      <c r="M241" s="96">
        <v>0</v>
      </c>
      <c r="N241" s="60"/>
    </row>
    <row r="242" spans="1:14" s="22" customFormat="1" ht="60.75" hidden="1" customHeight="1">
      <c r="A242" s="93" t="s">
        <v>1172</v>
      </c>
      <c r="B242" s="94" t="s">
        <v>98</v>
      </c>
      <c r="C242" s="94">
        <v>10</v>
      </c>
      <c r="D242" s="105" t="s">
        <v>13</v>
      </c>
      <c r="E242" s="102" t="s">
        <v>1171</v>
      </c>
      <c r="F242" s="94"/>
      <c r="G242" s="96"/>
      <c r="H242" s="96">
        <f t="shared" si="115"/>
        <v>0</v>
      </c>
      <c r="I242" s="96">
        <f t="shared" si="116"/>
        <v>0</v>
      </c>
      <c r="J242" s="96">
        <f t="shared" si="116"/>
        <v>0</v>
      </c>
      <c r="K242" s="96">
        <f t="shared" si="116"/>
        <v>0</v>
      </c>
      <c r="L242" s="96" t="e">
        <f t="shared" si="110"/>
        <v>#DIV/0!</v>
      </c>
      <c r="M242" s="96">
        <v>0</v>
      </c>
      <c r="N242" s="60"/>
    </row>
    <row r="243" spans="1:14" s="22" customFormat="1" ht="18" hidden="1" customHeight="1">
      <c r="A243" s="93" t="s">
        <v>156</v>
      </c>
      <c r="B243" s="94" t="s">
        <v>98</v>
      </c>
      <c r="C243" s="94">
        <v>10</v>
      </c>
      <c r="D243" s="105" t="s">
        <v>13</v>
      </c>
      <c r="E243" s="102" t="s">
        <v>1171</v>
      </c>
      <c r="F243" s="106">
        <v>300</v>
      </c>
      <c r="G243" s="96"/>
      <c r="H243" s="96">
        <f t="shared" si="115"/>
        <v>0</v>
      </c>
      <c r="I243" s="96">
        <f t="shared" si="116"/>
        <v>0</v>
      </c>
      <c r="J243" s="96">
        <f t="shared" si="116"/>
        <v>0</v>
      </c>
      <c r="K243" s="96">
        <f t="shared" si="116"/>
        <v>0</v>
      </c>
      <c r="L243" s="96" t="e">
        <f t="shared" si="110"/>
        <v>#DIV/0!</v>
      </c>
      <c r="M243" s="96">
        <v>0</v>
      </c>
      <c r="N243" s="60"/>
    </row>
    <row r="244" spans="1:14" s="22" customFormat="1" ht="25.5" hidden="1">
      <c r="A244" s="93" t="s">
        <v>294</v>
      </c>
      <c r="B244" s="94" t="s">
        <v>98</v>
      </c>
      <c r="C244" s="94">
        <v>10</v>
      </c>
      <c r="D244" s="105" t="s">
        <v>13</v>
      </c>
      <c r="E244" s="102" t="s">
        <v>1171</v>
      </c>
      <c r="F244" s="94">
        <v>320</v>
      </c>
      <c r="G244" s="96"/>
      <c r="H244" s="96">
        <v>0</v>
      </c>
      <c r="I244" s="96">
        <v>0</v>
      </c>
      <c r="J244" s="96">
        <v>0</v>
      </c>
      <c r="K244" s="96">
        <v>0</v>
      </c>
      <c r="L244" s="96" t="e">
        <f t="shared" si="110"/>
        <v>#DIV/0!</v>
      </c>
      <c r="M244" s="96">
        <v>0</v>
      </c>
      <c r="N244" s="60"/>
    </row>
    <row r="245" spans="1:14" hidden="1">
      <c r="A245" s="97" t="s">
        <v>0</v>
      </c>
      <c r="B245" s="95" t="s">
        <v>0</v>
      </c>
      <c r="C245" s="95" t="s">
        <v>0</v>
      </c>
      <c r="D245" s="95" t="s">
        <v>0</v>
      </c>
      <c r="E245" s="95" t="s">
        <v>0</v>
      </c>
      <c r="F245" s="95" t="s">
        <v>0</v>
      </c>
      <c r="G245" s="98" t="s">
        <v>0</v>
      </c>
      <c r="H245" s="98"/>
      <c r="I245" s="98"/>
      <c r="J245" s="98"/>
      <c r="K245" s="98"/>
      <c r="L245" s="98"/>
      <c r="M245" s="98"/>
    </row>
    <row r="246" spans="1:14">
      <c r="A246" s="93" t="s">
        <v>75</v>
      </c>
      <c r="B246" s="94" t="s">
        <v>98</v>
      </c>
      <c r="C246" s="94" t="s">
        <v>23</v>
      </c>
      <c r="D246" s="95" t="s">
        <v>0</v>
      </c>
      <c r="E246" s="95" t="s">
        <v>0</v>
      </c>
      <c r="F246" s="95" t="s">
        <v>0</v>
      </c>
      <c r="G246" s="96">
        <v>189802.2</v>
      </c>
      <c r="H246" s="96">
        <f>H247</f>
        <v>189802.24679</v>
      </c>
      <c r="I246" s="96">
        <f t="shared" ref="I246:K246" si="117">I247</f>
        <v>105876.75148000001</v>
      </c>
      <c r="J246" s="96">
        <f t="shared" si="117"/>
        <v>105876.75151</v>
      </c>
      <c r="K246" s="96">
        <f t="shared" si="117"/>
        <v>105845.265772</v>
      </c>
      <c r="L246" s="96">
        <f t="shared" si="110"/>
        <v>55.76607630420137</v>
      </c>
      <c r="M246" s="96">
        <f t="shared" si="112"/>
        <v>99.970261924775855</v>
      </c>
    </row>
    <row r="247" spans="1:14">
      <c r="A247" s="93" t="s">
        <v>76</v>
      </c>
      <c r="B247" s="94" t="s">
        <v>98</v>
      </c>
      <c r="C247" s="94" t="s">
        <v>23</v>
      </c>
      <c r="D247" s="94" t="s">
        <v>11</v>
      </c>
      <c r="E247" s="95" t="s">
        <v>0</v>
      </c>
      <c r="F247" s="95" t="s">
        <v>0</v>
      </c>
      <c r="G247" s="96">
        <v>189802.2</v>
      </c>
      <c r="H247" s="96">
        <f>H248+H262</f>
        <v>189802.24679</v>
      </c>
      <c r="I247" s="96">
        <f t="shared" ref="I247:K247" si="118">I248+I262</f>
        <v>105876.75148000001</v>
      </c>
      <c r="J247" s="96">
        <f t="shared" si="118"/>
        <v>105876.75151</v>
      </c>
      <c r="K247" s="96">
        <f t="shared" si="118"/>
        <v>105845.265772</v>
      </c>
      <c r="L247" s="96">
        <f t="shared" si="110"/>
        <v>55.76607630420137</v>
      </c>
      <c r="M247" s="96">
        <f t="shared" si="112"/>
        <v>99.970261924775855</v>
      </c>
    </row>
    <row r="248" spans="1:14" ht="51">
      <c r="A248" s="93" t="s">
        <v>134</v>
      </c>
      <c r="B248" s="94" t="s">
        <v>98</v>
      </c>
      <c r="C248" s="94" t="s">
        <v>23</v>
      </c>
      <c r="D248" s="94" t="s">
        <v>11</v>
      </c>
      <c r="E248" s="94" t="s">
        <v>135</v>
      </c>
      <c r="F248" s="95" t="s">
        <v>0</v>
      </c>
      <c r="G248" s="96">
        <v>188802.2</v>
      </c>
      <c r="H248" s="96">
        <f>H249</f>
        <v>188802.24679</v>
      </c>
      <c r="I248" s="96">
        <f t="shared" ref="I248:K248" si="119">I249</f>
        <v>104876.75148000001</v>
      </c>
      <c r="J248" s="96">
        <f t="shared" si="119"/>
        <v>104876.75151</v>
      </c>
      <c r="K248" s="96">
        <f t="shared" si="119"/>
        <v>104845.265772</v>
      </c>
      <c r="L248" s="96">
        <f t="shared" si="110"/>
        <v>55.531789242220597</v>
      </c>
      <c r="M248" s="96">
        <f t="shared" si="112"/>
        <v>99.969978372179071</v>
      </c>
    </row>
    <row r="249" spans="1:14">
      <c r="A249" s="93" t="s">
        <v>193</v>
      </c>
      <c r="B249" s="94" t="s">
        <v>98</v>
      </c>
      <c r="C249" s="94" t="s">
        <v>23</v>
      </c>
      <c r="D249" s="94" t="s">
        <v>11</v>
      </c>
      <c r="E249" s="94" t="s">
        <v>194</v>
      </c>
      <c r="F249" s="95" t="s">
        <v>0</v>
      </c>
      <c r="G249" s="96">
        <v>188802.2</v>
      </c>
      <c r="H249" s="96">
        <f>H250+H253+H256+H259</f>
        <v>188802.24679</v>
      </c>
      <c r="I249" s="96">
        <f t="shared" ref="I249:K249" si="120">I250+I253+I256+I259</f>
        <v>104876.75148000001</v>
      </c>
      <c r="J249" s="96">
        <f t="shared" si="120"/>
        <v>104876.75151</v>
      </c>
      <c r="K249" s="96">
        <f t="shared" si="120"/>
        <v>104845.265772</v>
      </c>
      <c r="L249" s="96">
        <f t="shared" si="110"/>
        <v>55.531789242220597</v>
      </c>
      <c r="M249" s="96">
        <f t="shared" si="112"/>
        <v>99.969978372179071</v>
      </c>
    </row>
    <row r="250" spans="1:14" ht="38.25">
      <c r="A250" s="93" t="s">
        <v>224</v>
      </c>
      <c r="B250" s="94" t="s">
        <v>98</v>
      </c>
      <c r="C250" s="94" t="s">
        <v>23</v>
      </c>
      <c r="D250" s="94" t="s">
        <v>11</v>
      </c>
      <c r="E250" s="94" t="s">
        <v>225</v>
      </c>
      <c r="F250" s="95" t="s">
        <v>0</v>
      </c>
      <c r="G250" s="96">
        <v>80100</v>
      </c>
      <c r="H250" s="96">
        <f>H251</f>
        <v>80100</v>
      </c>
      <c r="I250" s="96">
        <f t="shared" ref="I250:K251" si="121">I251</f>
        <v>80100</v>
      </c>
      <c r="J250" s="96">
        <f t="shared" si="121"/>
        <v>80100</v>
      </c>
      <c r="K250" s="96">
        <f t="shared" si="121"/>
        <v>80100</v>
      </c>
      <c r="L250" s="96">
        <f t="shared" si="110"/>
        <v>100</v>
      </c>
      <c r="M250" s="96">
        <f t="shared" si="112"/>
        <v>100</v>
      </c>
    </row>
    <row r="251" spans="1:14">
      <c r="A251" s="93" t="s">
        <v>105</v>
      </c>
      <c r="B251" s="94" t="s">
        <v>98</v>
      </c>
      <c r="C251" s="94" t="s">
        <v>23</v>
      </c>
      <c r="D251" s="94" t="s">
        <v>11</v>
      </c>
      <c r="E251" s="94" t="s">
        <v>225</v>
      </c>
      <c r="F251" s="94" t="s">
        <v>106</v>
      </c>
      <c r="G251" s="96">
        <v>80100</v>
      </c>
      <c r="H251" s="96">
        <f>H252</f>
        <v>80100</v>
      </c>
      <c r="I251" s="96">
        <f t="shared" si="121"/>
        <v>80100</v>
      </c>
      <c r="J251" s="96">
        <f t="shared" si="121"/>
        <v>80100</v>
      </c>
      <c r="K251" s="96">
        <f t="shared" si="121"/>
        <v>80100</v>
      </c>
      <c r="L251" s="96">
        <f t="shared" si="110"/>
        <v>100</v>
      </c>
      <c r="M251" s="96">
        <f t="shared" si="112"/>
        <v>100</v>
      </c>
    </row>
    <row r="252" spans="1:14">
      <c r="A252" s="93" t="s">
        <v>144</v>
      </c>
      <c r="B252" s="94" t="s">
        <v>98</v>
      </c>
      <c r="C252" s="94" t="s">
        <v>23</v>
      </c>
      <c r="D252" s="94" t="s">
        <v>11</v>
      </c>
      <c r="E252" s="94" t="s">
        <v>225</v>
      </c>
      <c r="F252" s="94" t="s">
        <v>145</v>
      </c>
      <c r="G252" s="96">
        <v>80100</v>
      </c>
      <c r="H252" s="96">
        <v>80100</v>
      </c>
      <c r="I252" s="96">
        <v>80100</v>
      </c>
      <c r="J252" s="96">
        <v>80100</v>
      </c>
      <c r="K252" s="96">
        <v>80100</v>
      </c>
      <c r="L252" s="96">
        <f t="shared" si="110"/>
        <v>100</v>
      </c>
      <c r="M252" s="96">
        <f t="shared" si="112"/>
        <v>100</v>
      </c>
    </row>
    <row r="253" spans="1:14" ht="25.5">
      <c r="A253" s="93" t="s">
        <v>113</v>
      </c>
      <c r="B253" s="94" t="s">
        <v>98</v>
      </c>
      <c r="C253" s="94" t="s">
        <v>23</v>
      </c>
      <c r="D253" s="94" t="s">
        <v>11</v>
      </c>
      <c r="E253" s="94" t="s">
        <v>226</v>
      </c>
      <c r="F253" s="95" t="s">
        <v>0</v>
      </c>
      <c r="G253" s="96">
        <v>1562.6</v>
      </c>
      <c r="H253" s="96">
        <f>H254</f>
        <v>1562.64679</v>
      </c>
      <c r="I253" s="96">
        <f t="shared" ref="I253:K254" si="122">I254</f>
        <v>1549.1112599999999</v>
      </c>
      <c r="J253" s="96">
        <f t="shared" si="122"/>
        <v>1549.1112900000001</v>
      </c>
      <c r="K253" s="96">
        <f t="shared" si="122"/>
        <v>1517.62555</v>
      </c>
      <c r="L253" s="96">
        <f t="shared" si="110"/>
        <v>97.118911305606048</v>
      </c>
      <c r="M253" s="96">
        <f t="shared" si="112"/>
        <v>97.967498473931443</v>
      </c>
    </row>
    <row r="254" spans="1:14" ht="25.5">
      <c r="A254" s="93" t="s">
        <v>115</v>
      </c>
      <c r="B254" s="94" t="s">
        <v>98</v>
      </c>
      <c r="C254" s="94" t="s">
        <v>23</v>
      </c>
      <c r="D254" s="94" t="s">
        <v>11</v>
      </c>
      <c r="E254" s="94" t="s">
        <v>226</v>
      </c>
      <c r="F254" s="94" t="s">
        <v>116</v>
      </c>
      <c r="G254" s="96">
        <v>1562.6</v>
      </c>
      <c r="H254" s="96">
        <f>H255</f>
        <v>1562.64679</v>
      </c>
      <c r="I254" s="96">
        <f t="shared" si="122"/>
        <v>1549.1112599999999</v>
      </c>
      <c r="J254" s="96">
        <f t="shared" si="122"/>
        <v>1549.1112900000001</v>
      </c>
      <c r="K254" s="96">
        <f t="shared" si="122"/>
        <v>1517.62555</v>
      </c>
      <c r="L254" s="96">
        <f t="shared" si="110"/>
        <v>97.118911305606048</v>
      </c>
      <c r="M254" s="96">
        <f t="shared" si="112"/>
        <v>97.967498473931443</v>
      </c>
    </row>
    <row r="255" spans="1:14" ht="63.75">
      <c r="A255" s="93" t="s">
        <v>117</v>
      </c>
      <c r="B255" s="94" t="s">
        <v>98</v>
      </c>
      <c r="C255" s="94" t="s">
        <v>23</v>
      </c>
      <c r="D255" s="94" t="s">
        <v>11</v>
      </c>
      <c r="E255" s="94" t="s">
        <v>226</v>
      </c>
      <c r="F255" s="94" t="s">
        <v>118</v>
      </c>
      <c r="G255" s="96">
        <v>1562.6</v>
      </c>
      <c r="H255" s="96">
        <v>1562.64679</v>
      </c>
      <c r="I255" s="96">
        <v>1549.1112599999999</v>
      </c>
      <c r="J255" s="96">
        <v>1549.1112900000001</v>
      </c>
      <c r="K255" s="96">
        <v>1517.62555</v>
      </c>
      <c r="L255" s="96">
        <f t="shared" si="110"/>
        <v>97.118911305606048</v>
      </c>
      <c r="M255" s="96">
        <f t="shared" si="112"/>
        <v>97.967498473931443</v>
      </c>
    </row>
    <row r="256" spans="1:14" ht="25.5">
      <c r="A256" s="93" t="s">
        <v>142</v>
      </c>
      <c r="B256" s="94" t="s">
        <v>98</v>
      </c>
      <c r="C256" s="94" t="s">
        <v>23</v>
      </c>
      <c r="D256" s="94" t="s">
        <v>11</v>
      </c>
      <c r="E256" s="94" t="s">
        <v>227</v>
      </c>
      <c r="F256" s="95" t="s">
        <v>0</v>
      </c>
      <c r="G256" s="96">
        <v>106639.6</v>
      </c>
      <c r="H256" s="96">
        <f>H257</f>
        <v>106639.6</v>
      </c>
      <c r="I256" s="96">
        <f t="shared" ref="I256:K257" si="123">I257</f>
        <v>22727.640220000001</v>
      </c>
      <c r="J256" s="96">
        <f t="shared" si="123"/>
        <v>22727.640220000001</v>
      </c>
      <c r="K256" s="96">
        <f t="shared" si="123"/>
        <v>22727.640222000002</v>
      </c>
      <c r="L256" s="96">
        <f t="shared" si="110"/>
        <v>21.31257077295864</v>
      </c>
      <c r="M256" s="96">
        <f t="shared" si="112"/>
        <v>100.00000000879984</v>
      </c>
    </row>
    <row r="257" spans="1:13">
      <c r="A257" s="93" t="s">
        <v>105</v>
      </c>
      <c r="B257" s="94" t="s">
        <v>98</v>
      </c>
      <c r="C257" s="94" t="s">
        <v>23</v>
      </c>
      <c r="D257" s="94" t="s">
        <v>11</v>
      </c>
      <c r="E257" s="94" t="s">
        <v>227</v>
      </c>
      <c r="F257" s="94" t="s">
        <v>106</v>
      </c>
      <c r="G257" s="96">
        <v>106639.6</v>
      </c>
      <c r="H257" s="96">
        <f>H258</f>
        <v>106639.6</v>
      </c>
      <c r="I257" s="96">
        <f t="shared" si="123"/>
        <v>22727.640220000001</v>
      </c>
      <c r="J257" s="96">
        <f t="shared" si="123"/>
        <v>22727.640220000001</v>
      </c>
      <c r="K257" s="96">
        <f t="shared" si="123"/>
        <v>22727.640222000002</v>
      </c>
      <c r="L257" s="96">
        <f t="shared" si="110"/>
        <v>21.31257077295864</v>
      </c>
      <c r="M257" s="96">
        <f t="shared" si="112"/>
        <v>100.00000000879984</v>
      </c>
    </row>
    <row r="258" spans="1:13">
      <c r="A258" s="93" t="s">
        <v>144</v>
      </c>
      <c r="B258" s="94" t="s">
        <v>98</v>
      </c>
      <c r="C258" s="94" t="s">
        <v>23</v>
      </c>
      <c r="D258" s="94" t="s">
        <v>11</v>
      </c>
      <c r="E258" s="94" t="s">
        <v>227</v>
      </c>
      <c r="F258" s="94" t="s">
        <v>145</v>
      </c>
      <c r="G258" s="96">
        <v>106639.6</v>
      </c>
      <c r="H258" s="96">
        <v>106639.6</v>
      </c>
      <c r="I258" s="96">
        <v>22727.640220000001</v>
      </c>
      <c r="J258" s="96">
        <v>22727.640220000001</v>
      </c>
      <c r="K258" s="96">
        <v>22727.640222000002</v>
      </c>
      <c r="L258" s="96">
        <f t="shared" si="110"/>
        <v>21.31257077295864</v>
      </c>
      <c r="M258" s="96">
        <f t="shared" si="112"/>
        <v>100.00000000879984</v>
      </c>
    </row>
    <row r="259" spans="1:13">
      <c r="A259" s="93" t="s">
        <v>195</v>
      </c>
      <c r="B259" s="94" t="s">
        <v>98</v>
      </c>
      <c r="C259" s="94" t="s">
        <v>23</v>
      </c>
      <c r="D259" s="94" t="s">
        <v>11</v>
      </c>
      <c r="E259" s="94" t="s">
        <v>196</v>
      </c>
      <c r="F259" s="95" t="s">
        <v>0</v>
      </c>
      <c r="G259" s="96">
        <v>500</v>
      </c>
      <c r="H259" s="96">
        <f>H260</f>
        <v>500</v>
      </c>
      <c r="I259" s="96">
        <f t="shared" ref="I259:K260" si="124">I260</f>
        <v>500</v>
      </c>
      <c r="J259" s="96">
        <f t="shared" si="124"/>
        <v>500</v>
      </c>
      <c r="K259" s="96">
        <f t="shared" si="124"/>
        <v>500</v>
      </c>
      <c r="L259" s="96">
        <f t="shared" ref="L259:L261" si="125">K259/H259*100</f>
        <v>100</v>
      </c>
      <c r="M259" s="96">
        <f t="shared" ref="M259:M261" si="126">K259/I259*100</f>
        <v>100</v>
      </c>
    </row>
    <row r="260" spans="1:13">
      <c r="A260" s="93" t="s">
        <v>105</v>
      </c>
      <c r="B260" s="94" t="s">
        <v>98</v>
      </c>
      <c r="C260" s="94" t="s">
        <v>23</v>
      </c>
      <c r="D260" s="94" t="s">
        <v>11</v>
      </c>
      <c r="E260" s="94" t="s">
        <v>196</v>
      </c>
      <c r="F260" s="94" t="s">
        <v>106</v>
      </c>
      <c r="G260" s="96">
        <v>500</v>
      </c>
      <c r="H260" s="96">
        <f>H261</f>
        <v>500</v>
      </c>
      <c r="I260" s="96">
        <f t="shared" si="124"/>
        <v>500</v>
      </c>
      <c r="J260" s="96">
        <f t="shared" si="124"/>
        <v>500</v>
      </c>
      <c r="K260" s="96">
        <f t="shared" si="124"/>
        <v>500</v>
      </c>
      <c r="L260" s="96">
        <f t="shared" si="125"/>
        <v>100</v>
      </c>
      <c r="M260" s="96">
        <f t="shared" si="126"/>
        <v>100</v>
      </c>
    </row>
    <row r="261" spans="1:13">
      <c r="A261" s="93" t="s">
        <v>144</v>
      </c>
      <c r="B261" s="94" t="s">
        <v>98</v>
      </c>
      <c r="C261" s="94" t="s">
        <v>23</v>
      </c>
      <c r="D261" s="94" t="s">
        <v>11</v>
      </c>
      <c r="E261" s="94" t="s">
        <v>196</v>
      </c>
      <c r="F261" s="94" t="s">
        <v>145</v>
      </c>
      <c r="G261" s="96">
        <v>500</v>
      </c>
      <c r="H261" s="96">
        <v>500</v>
      </c>
      <c r="I261" s="96">
        <v>500</v>
      </c>
      <c r="J261" s="96">
        <v>500</v>
      </c>
      <c r="K261" s="96">
        <v>500</v>
      </c>
      <c r="L261" s="96">
        <f t="shared" si="125"/>
        <v>100</v>
      </c>
      <c r="M261" s="96">
        <f t="shared" si="126"/>
        <v>100</v>
      </c>
    </row>
    <row r="262" spans="1:13" ht="25.5">
      <c r="A262" s="93" t="s">
        <v>197</v>
      </c>
      <c r="B262" s="94" t="s">
        <v>98</v>
      </c>
      <c r="C262" s="94" t="s">
        <v>23</v>
      </c>
      <c r="D262" s="94" t="s">
        <v>11</v>
      </c>
      <c r="E262" s="94" t="s">
        <v>198</v>
      </c>
      <c r="F262" s="95" t="s">
        <v>0</v>
      </c>
      <c r="G262" s="96">
        <v>1000</v>
      </c>
      <c r="H262" s="96">
        <f>H263</f>
        <v>1000</v>
      </c>
      <c r="I262" s="96">
        <f t="shared" ref="I262:K264" si="127">I263</f>
        <v>1000</v>
      </c>
      <c r="J262" s="96">
        <f t="shared" si="127"/>
        <v>1000</v>
      </c>
      <c r="K262" s="96">
        <f t="shared" si="127"/>
        <v>1000</v>
      </c>
      <c r="L262" s="96">
        <f t="shared" si="110"/>
        <v>100</v>
      </c>
      <c r="M262" s="96">
        <f t="shared" si="112"/>
        <v>100</v>
      </c>
    </row>
    <row r="263" spans="1:13" ht="25.5">
      <c r="A263" s="93" t="s">
        <v>142</v>
      </c>
      <c r="B263" s="94" t="s">
        <v>98</v>
      </c>
      <c r="C263" s="94" t="s">
        <v>23</v>
      </c>
      <c r="D263" s="94" t="s">
        <v>11</v>
      </c>
      <c r="E263" s="94" t="s">
        <v>201</v>
      </c>
      <c r="F263" s="95" t="s">
        <v>0</v>
      </c>
      <c r="G263" s="96">
        <v>1000</v>
      </c>
      <c r="H263" s="96">
        <f>H264</f>
        <v>1000</v>
      </c>
      <c r="I263" s="96">
        <f t="shared" si="127"/>
        <v>1000</v>
      </c>
      <c r="J263" s="96">
        <f t="shared" si="127"/>
        <v>1000</v>
      </c>
      <c r="K263" s="96">
        <f t="shared" si="127"/>
        <v>1000</v>
      </c>
      <c r="L263" s="96">
        <f t="shared" si="110"/>
        <v>100</v>
      </c>
      <c r="M263" s="96">
        <f t="shared" si="112"/>
        <v>100</v>
      </c>
    </row>
    <row r="264" spans="1:13">
      <c r="A264" s="93" t="s">
        <v>105</v>
      </c>
      <c r="B264" s="94" t="s">
        <v>98</v>
      </c>
      <c r="C264" s="94" t="s">
        <v>23</v>
      </c>
      <c r="D264" s="94" t="s">
        <v>11</v>
      </c>
      <c r="E264" s="94" t="s">
        <v>201</v>
      </c>
      <c r="F264" s="94" t="s">
        <v>106</v>
      </c>
      <c r="G264" s="96">
        <v>1000</v>
      </c>
      <c r="H264" s="96">
        <f>H265</f>
        <v>1000</v>
      </c>
      <c r="I264" s="96">
        <f t="shared" si="127"/>
        <v>1000</v>
      </c>
      <c r="J264" s="96">
        <f t="shared" si="127"/>
        <v>1000</v>
      </c>
      <c r="K264" s="96">
        <f t="shared" si="127"/>
        <v>1000</v>
      </c>
      <c r="L264" s="96">
        <f t="shared" si="110"/>
        <v>100</v>
      </c>
      <c r="M264" s="96">
        <f t="shared" si="112"/>
        <v>100</v>
      </c>
    </row>
    <row r="265" spans="1:13">
      <c r="A265" s="93" t="s">
        <v>144</v>
      </c>
      <c r="B265" s="94" t="s">
        <v>98</v>
      </c>
      <c r="C265" s="94" t="s">
        <v>23</v>
      </c>
      <c r="D265" s="94" t="s">
        <v>11</v>
      </c>
      <c r="E265" s="94" t="s">
        <v>201</v>
      </c>
      <c r="F265" s="94" t="s">
        <v>145</v>
      </c>
      <c r="G265" s="96">
        <v>1000</v>
      </c>
      <c r="H265" s="96">
        <v>1000</v>
      </c>
      <c r="I265" s="96">
        <v>1000</v>
      </c>
      <c r="J265" s="96">
        <v>1000</v>
      </c>
      <c r="K265" s="96">
        <v>1000</v>
      </c>
      <c r="L265" s="96">
        <f t="shared" si="110"/>
        <v>100</v>
      </c>
      <c r="M265" s="96">
        <f t="shared" si="112"/>
        <v>100</v>
      </c>
    </row>
    <row r="266" spans="1:13">
      <c r="A266" s="107" t="s">
        <v>0</v>
      </c>
      <c r="B266" s="108" t="s">
        <v>0</v>
      </c>
      <c r="C266" s="95" t="s">
        <v>0</v>
      </c>
      <c r="D266" s="95" t="s">
        <v>0</v>
      </c>
      <c r="E266" s="95" t="s">
        <v>0</v>
      </c>
      <c r="F266" s="95" t="s">
        <v>0</v>
      </c>
      <c r="G266" s="109" t="s">
        <v>0</v>
      </c>
      <c r="H266" s="109"/>
      <c r="I266" s="109"/>
      <c r="J266" s="109"/>
      <c r="K266" s="109"/>
      <c r="L266" s="109"/>
      <c r="M266" s="109"/>
    </row>
    <row r="267" spans="1:13" ht="38.25">
      <c r="A267" s="110" t="s">
        <v>228</v>
      </c>
      <c r="B267" s="111" t="s">
        <v>229</v>
      </c>
      <c r="C267" s="95" t="s">
        <v>0</v>
      </c>
      <c r="D267" s="95" t="s">
        <v>0</v>
      </c>
      <c r="E267" s="95" t="s">
        <v>0</v>
      </c>
      <c r="F267" s="95" t="s">
        <v>0</v>
      </c>
      <c r="G267" s="112">
        <v>5383273.5999999996</v>
      </c>
      <c r="H267" s="112">
        <f>H268+H276+H318</f>
        <v>5387908.2177700009</v>
      </c>
      <c r="I267" s="112">
        <f>I268+I276+I318</f>
        <v>3569697.0280700009</v>
      </c>
      <c r="J267" s="112">
        <f>J268+J276+J318</f>
        <v>3569421.1397600002</v>
      </c>
      <c r="K267" s="112">
        <f>K268+K276+K318</f>
        <v>3564429.6501800003</v>
      </c>
      <c r="L267" s="112">
        <f t="shared" si="110"/>
        <v>66.156094463971414</v>
      </c>
      <c r="M267" s="112">
        <f t="shared" si="112"/>
        <v>99.852441878159937</v>
      </c>
    </row>
    <row r="268" spans="1:13">
      <c r="A268" s="93" t="s">
        <v>28</v>
      </c>
      <c r="B268" s="94" t="s">
        <v>229</v>
      </c>
      <c r="C268" s="94" t="s">
        <v>13</v>
      </c>
      <c r="D268" s="95" t="s">
        <v>0</v>
      </c>
      <c r="E268" s="95" t="s">
        <v>0</v>
      </c>
      <c r="F268" s="95" t="s">
        <v>0</v>
      </c>
      <c r="G268" s="96">
        <v>824.7</v>
      </c>
      <c r="H268" s="96">
        <f t="shared" ref="H268:H273" si="128">H269</f>
        <v>824.7</v>
      </c>
      <c r="I268" s="96">
        <f t="shared" ref="I268:K273" si="129">I269</f>
        <v>766.2</v>
      </c>
      <c r="J268" s="96">
        <f t="shared" si="129"/>
        <v>545.30965000000003</v>
      </c>
      <c r="K268" s="96">
        <f t="shared" si="129"/>
        <v>540.13295000000005</v>
      </c>
      <c r="L268" s="96">
        <f t="shared" si="110"/>
        <v>65.494476779434947</v>
      </c>
      <c r="M268" s="96">
        <f t="shared" si="112"/>
        <v>70.495033933698778</v>
      </c>
    </row>
    <row r="269" spans="1:13" ht="25.5">
      <c r="A269" s="93" t="s">
        <v>29</v>
      </c>
      <c r="B269" s="94" t="s">
        <v>229</v>
      </c>
      <c r="C269" s="94" t="s">
        <v>13</v>
      </c>
      <c r="D269" s="94" t="s">
        <v>30</v>
      </c>
      <c r="E269" s="95" t="s">
        <v>0</v>
      </c>
      <c r="F269" s="95" t="s">
        <v>0</v>
      </c>
      <c r="G269" s="96">
        <v>824.7</v>
      </c>
      <c r="H269" s="96">
        <f t="shared" si="128"/>
        <v>824.7</v>
      </c>
      <c r="I269" s="96">
        <f t="shared" si="129"/>
        <v>766.2</v>
      </c>
      <c r="J269" s="96">
        <f t="shared" si="129"/>
        <v>545.30965000000003</v>
      </c>
      <c r="K269" s="96">
        <f t="shared" si="129"/>
        <v>540.13295000000005</v>
      </c>
      <c r="L269" s="96">
        <f t="shared" si="110"/>
        <v>65.494476779434947</v>
      </c>
      <c r="M269" s="96">
        <f t="shared" si="112"/>
        <v>70.495033933698778</v>
      </c>
    </row>
    <row r="270" spans="1:13" ht="38.25">
      <c r="A270" s="93" t="s">
        <v>109</v>
      </c>
      <c r="B270" s="94" t="s">
        <v>229</v>
      </c>
      <c r="C270" s="94" t="s">
        <v>13</v>
      </c>
      <c r="D270" s="94" t="s">
        <v>30</v>
      </c>
      <c r="E270" s="94" t="s">
        <v>110</v>
      </c>
      <c r="F270" s="95" t="s">
        <v>0</v>
      </c>
      <c r="G270" s="96">
        <v>824.7</v>
      </c>
      <c r="H270" s="96">
        <f t="shared" si="128"/>
        <v>824.7</v>
      </c>
      <c r="I270" s="96">
        <f t="shared" si="129"/>
        <v>766.2</v>
      </c>
      <c r="J270" s="96">
        <f t="shared" si="129"/>
        <v>545.30965000000003</v>
      </c>
      <c r="K270" s="96">
        <f t="shared" si="129"/>
        <v>540.13295000000005</v>
      </c>
      <c r="L270" s="96">
        <f t="shared" si="110"/>
        <v>65.494476779434947</v>
      </c>
      <c r="M270" s="96">
        <f t="shared" si="112"/>
        <v>70.495033933698778</v>
      </c>
    </row>
    <row r="271" spans="1:13" ht="51">
      <c r="A271" s="93" t="s">
        <v>230</v>
      </c>
      <c r="B271" s="94" t="s">
        <v>229</v>
      </c>
      <c r="C271" s="94" t="s">
        <v>13</v>
      </c>
      <c r="D271" s="94" t="s">
        <v>30</v>
      </c>
      <c r="E271" s="94" t="s">
        <v>231</v>
      </c>
      <c r="F271" s="95" t="s">
        <v>0</v>
      </c>
      <c r="G271" s="96">
        <v>824.7</v>
      </c>
      <c r="H271" s="96">
        <f t="shared" si="128"/>
        <v>824.7</v>
      </c>
      <c r="I271" s="96">
        <f t="shared" si="129"/>
        <v>766.2</v>
      </c>
      <c r="J271" s="96">
        <f t="shared" si="129"/>
        <v>545.30965000000003</v>
      </c>
      <c r="K271" s="96">
        <f t="shared" si="129"/>
        <v>540.13295000000005</v>
      </c>
      <c r="L271" s="96">
        <f t="shared" si="110"/>
        <v>65.494476779434947</v>
      </c>
      <c r="M271" s="96">
        <f t="shared" si="112"/>
        <v>70.495033933698778</v>
      </c>
    </row>
    <row r="272" spans="1:13" ht="38.25">
      <c r="A272" s="93" t="s">
        <v>232</v>
      </c>
      <c r="B272" s="94" t="s">
        <v>229</v>
      </c>
      <c r="C272" s="94" t="s">
        <v>13</v>
      </c>
      <c r="D272" s="94" t="s">
        <v>30</v>
      </c>
      <c r="E272" s="94" t="s">
        <v>233</v>
      </c>
      <c r="F272" s="95" t="s">
        <v>0</v>
      </c>
      <c r="G272" s="96">
        <v>824.7</v>
      </c>
      <c r="H272" s="96">
        <f t="shared" si="128"/>
        <v>824.7</v>
      </c>
      <c r="I272" s="96">
        <f t="shared" si="129"/>
        <v>766.2</v>
      </c>
      <c r="J272" s="96">
        <f t="shared" si="129"/>
        <v>545.30965000000003</v>
      </c>
      <c r="K272" s="96">
        <f t="shared" si="129"/>
        <v>540.13295000000005</v>
      </c>
      <c r="L272" s="96">
        <f t="shared" si="110"/>
        <v>65.494476779434947</v>
      </c>
      <c r="M272" s="96">
        <f t="shared" si="112"/>
        <v>70.495033933698778</v>
      </c>
    </row>
    <row r="273" spans="1:13">
      <c r="A273" s="93" t="s">
        <v>152</v>
      </c>
      <c r="B273" s="94" t="s">
        <v>229</v>
      </c>
      <c r="C273" s="94" t="s">
        <v>13</v>
      </c>
      <c r="D273" s="94" t="s">
        <v>30</v>
      </c>
      <c r="E273" s="94" t="s">
        <v>233</v>
      </c>
      <c r="F273" s="94" t="s">
        <v>153</v>
      </c>
      <c r="G273" s="96">
        <v>824.7</v>
      </c>
      <c r="H273" s="96">
        <f t="shared" si="128"/>
        <v>824.7</v>
      </c>
      <c r="I273" s="96">
        <f t="shared" si="129"/>
        <v>766.2</v>
      </c>
      <c r="J273" s="96">
        <f t="shared" si="129"/>
        <v>545.30965000000003</v>
      </c>
      <c r="K273" s="96">
        <f t="shared" si="129"/>
        <v>540.13295000000005</v>
      </c>
      <c r="L273" s="96">
        <f t="shared" si="110"/>
        <v>65.494476779434947</v>
      </c>
      <c r="M273" s="96">
        <f t="shared" si="112"/>
        <v>70.495033933698778</v>
      </c>
    </row>
    <row r="274" spans="1:13" ht="25.5">
      <c r="A274" s="93" t="s">
        <v>234</v>
      </c>
      <c r="B274" s="94" t="s">
        <v>229</v>
      </c>
      <c r="C274" s="94" t="s">
        <v>13</v>
      </c>
      <c r="D274" s="94" t="s">
        <v>30</v>
      </c>
      <c r="E274" s="94" t="s">
        <v>233</v>
      </c>
      <c r="F274" s="94" t="s">
        <v>235</v>
      </c>
      <c r="G274" s="96">
        <v>824.7</v>
      </c>
      <c r="H274" s="96">
        <v>824.7</v>
      </c>
      <c r="I274" s="96">
        <v>766.2</v>
      </c>
      <c r="J274" s="96">
        <v>545.30965000000003</v>
      </c>
      <c r="K274" s="96">
        <v>540.13295000000005</v>
      </c>
      <c r="L274" s="96">
        <f t="shared" si="110"/>
        <v>65.494476779434947</v>
      </c>
      <c r="M274" s="96">
        <f t="shared" si="112"/>
        <v>70.495033933698778</v>
      </c>
    </row>
    <row r="275" spans="1:13">
      <c r="A275" s="97" t="s">
        <v>0</v>
      </c>
      <c r="B275" s="95" t="s">
        <v>0</v>
      </c>
      <c r="C275" s="95" t="s">
        <v>0</v>
      </c>
      <c r="D275" s="95" t="s">
        <v>0</v>
      </c>
      <c r="E275" s="95" t="s">
        <v>0</v>
      </c>
      <c r="F275" s="95" t="s">
        <v>0</v>
      </c>
      <c r="G275" s="98" t="s">
        <v>0</v>
      </c>
      <c r="H275" s="98"/>
      <c r="I275" s="98"/>
      <c r="J275" s="98"/>
      <c r="K275" s="98"/>
      <c r="L275" s="98"/>
      <c r="M275" s="98"/>
    </row>
    <row r="276" spans="1:13">
      <c r="A276" s="93" t="s">
        <v>33</v>
      </c>
      <c r="B276" s="94" t="s">
        <v>229</v>
      </c>
      <c r="C276" s="94" t="s">
        <v>15</v>
      </c>
      <c r="D276" s="95" t="s">
        <v>0</v>
      </c>
      <c r="E276" s="95" t="s">
        <v>0</v>
      </c>
      <c r="F276" s="95" t="s">
        <v>0</v>
      </c>
      <c r="G276" s="96">
        <v>100175.6</v>
      </c>
      <c r="H276" s="96">
        <f>H277+H300+H311</f>
        <v>96404.317999999999</v>
      </c>
      <c r="I276" s="96">
        <f>I277+I300+I311</f>
        <v>76405.218670000002</v>
      </c>
      <c r="J276" s="96">
        <f>J277+J300+J311</f>
        <v>76350.221309999994</v>
      </c>
      <c r="K276" s="96">
        <f>K277+K300+K311</f>
        <v>71364.104569999996</v>
      </c>
      <c r="L276" s="96">
        <f t="shared" si="110"/>
        <v>74.025838313590882</v>
      </c>
      <c r="M276" s="96">
        <f t="shared" si="112"/>
        <v>93.402133796942636</v>
      </c>
    </row>
    <row r="277" spans="1:13">
      <c r="A277" s="93" t="s">
        <v>35</v>
      </c>
      <c r="B277" s="94" t="s">
        <v>229</v>
      </c>
      <c r="C277" s="94" t="s">
        <v>15</v>
      </c>
      <c r="D277" s="94" t="s">
        <v>11</v>
      </c>
      <c r="E277" s="95" t="s">
        <v>0</v>
      </c>
      <c r="F277" s="95" t="s">
        <v>0</v>
      </c>
      <c r="G277" s="96">
        <v>57595.9</v>
      </c>
      <c r="H277" s="96">
        <f>H278+H293</f>
        <v>62249.621999999996</v>
      </c>
      <c r="I277" s="96">
        <f t="shared" ref="I277:K277" si="130">I278+I293</f>
        <v>50460.058669999999</v>
      </c>
      <c r="J277" s="96">
        <f t="shared" si="130"/>
        <v>50405.061309999997</v>
      </c>
      <c r="K277" s="96">
        <f t="shared" si="130"/>
        <v>45418.94457</v>
      </c>
      <c r="L277" s="96">
        <f t="shared" si="110"/>
        <v>72.962603001830288</v>
      </c>
      <c r="M277" s="96">
        <f t="shared" si="112"/>
        <v>90.009694334745021</v>
      </c>
    </row>
    <row r="278" spans="1:13" ht="38.25">
      <c r="A278" s="93" t="s">
        <v>236</v>
      </c>
      <c r="B278" s="94" t="s">
        <v>229</v>
      </c>
      <c r="C278" s="94" t="s">
        <v>15</v>
      </c>
      <c r="D278" s="94" t="s">
        <v>11</v>
      </c>
      <c r="E278" s="94" t="s">
        <v>237</v>
      </c>
      <c r="F278" s="95" t="s">
        <v>0</v>
      </c>
      <c r="G278" s="96">
        <v>57595.9</v>
      </c>
      <c r="H278" s="96">
        <f>H279+H283</f>
        <v>56923.1</v>
      </c>
      <c r="I278" s="96">
        <f t="shared" ref="I278:K278" si="131">I279+I283</f>
        <v>45133.536670000001</v>
      </c>
      <c r="J278" s="96">
        <f t="shared" si="131"/>
        <v>45078.53931</v>
      </c>
      <c r="K278" s="96">
        <f t="shared" si="131"/>
        <v>40092.422570000002</v>
      </c>
      <c r="L278" s="96">
        <f t="shared" si="110"/>
        <v>70.432605690835544</v>
      </c>
      <c r="M278" s="96">
        <f t="shared" si="112"/>
        <v>88.830669005935007</v>
      </c>
    </row>
    <row r="279" spans="1:13" ht="25.5">
      <c r="A279" s="93" t="s">
        <v>238</v>
      </c>
      <c r="B279" s="94" t="s">
        <v>229</v>
      </c>
      <c r="C279" s="94" t="s">
        <v>15</v>
      </c>
      <c r="D279" s="94" t="s">
        <v>11</v>
      </c>
      <c r="E279" s="94" t="s">
        <v>239</v>
      </c>
      <c r="F279" s="95" t="s">
        <v>0</v>
      </c>
      <c r="G279" s="96">
        <v>900</v>
      </c>
      <c r="H279" s="96">
        <f>H280</f>
        <v>900</v>
      </c>
      <c r="I279" s="96">
        <f t="shared" ref="I279:K281" si="132">I280</f>
        <v>900</v>
      </c>
      <c r="J279" s="96">
        <f t="shared" si="132"/>
        <v>845.00264000000004</v>
      </c>
      <c r="K279" s="96">
        <f t="shared" si="132"/>
        <v>845.00264000000004</v>
      </c>
      <c r="L279" s="96">
        <f t="shared" si="110"/>
        <v>93.889182222222217</v>
      </c>
      <c r="M279" s="96">
        <f t="shared" si="112"/>
        <v>93.889182222222217</v>
      </c>
    </row>
    <row r="280" spans="1:13" ht="25.5">
      <c r="A280" s="93" t="s">
        <v>240</v>
      </c>
      <c r="B280" s="94" t="s">
        <v>229</v>
      </c>
      <c r="C280" s="94" t="s">
        <v>15</v>
      </c>
      <c r="D280" s="94" t="s">
        <v>11</v>
      </c>
      <c r="E280" s="94" t="s">
        <v>241</v>
      </c>
      <c r="F280" s="95" t="s">
        <v>0</v>
      </c>
      <c r="G280" s="96">
        <v>900</v>
      </c>
      <c r="H280" s="96">
        <f>H281</f>
        <v>900</v>
      </c>
      <c r="I280" s="96">
        <f t="shared" si="132"/>
        <v>900</v>
      </c>
      <c r="J280" s="96">
        <f t="shared" si="132"/>
        <v>845.00264000000004</v>
      </c>
      <c r="K280" s="96">
        <f t="shared" si="132"/>
        <v>845.00264000000004</v>
      </c>
      <c r="L280" s="96">
        <f t="shared" si="110"/>
        <v>93.889182222222217</v>
      </c>
      <c r="M280" s="96">
        <f t="shared" si="112"/>
        <v>93.889182222222217</v>
      </c>
    </row>
    <row r="281" spans="1:13">
      <c r="A281" s="93" t="s">
        <v>152</v>
      </c>
      <c r="B281" s="94" t="s">
        <v>229</v>
      </c>
      <c r="C281" s="94" t="s">
        <v>15</v>
      </c>
      <c r="D281" s="94" t="s">
        <v>11</v>
      </c>
      <c r="E281" s="94" t="s">
        <v>241</v>
      </c>
      <c r="F281" s="94" t="s">
        <v>153</v>
      </c>
      <c r="G281" s="96">
        <v>900</v>
      </c>
      <c r="H281" s="96">
        <f>H282</f>
        <v>900</v>
      </c>
      <c r="I281" s="96">
        <f t="shared" si="132"/>
        <v>900</v>
      </c>
      <c r="J281" s="96">
        <f t="shared" si="132"/>
        <v>845.00264000000004</v>
      </c>
      <c r="K281" s="96">
        <f t="shared" si="132"/>
        <v>845.00264000000004</v>
      </c>
      <c r="L281" s="96">
        <f t="shared" si="110"/>
        <v>93.889182222222217</v>
      </c>
      <c r="M281" s="96">
        <f t="shared" si="112"/>
        <v>93.889182222222217</v>
      </c>
    </row>
    <row r="282" spans="1:13" ht="25.5">
      <c r="A282" s="93" t="s">
        <v>154</v>
      </c>
      <c r="B282" s="94" t="s">
        <v>229</v>
      </c>
      <c r="C282" s="94" t="s">
        <v>15</v>
      </c>
      <c r="D282" s="94" t="s">
        <v>11</v>
      </c>
      <c r="E282" s="94" t="s">
        <v>241</v>
      </c>
      <c r="F282" s="94" t="s">
        <v>155</v>
      </c>
      <c r="G282" s="96">
        <v>900</v>
      </c>
      <c r="H282" s="96">
        <v>900</v>
      </c>
      <c r="I282" s="96">
        <v>900</v>
      </c>
      <c r="J282" s="96">
        <v>845.00264000000004</v>
      </c>
      <c r="K282" s="96">
        <v>845.00264000000004</v>
      </c>
      <c r="L282" s="96">
        <f t="shared" si="110"/>
        <v>93.889182222222217</v>
      </c>
      <c r="M282" s="96">
        <f t="shared" si="112"/>
        <v>93.889182222222217</v>
      </c>
    </row>
    <row r="283" spans="1:13" ht="38.25">
      <c r="A283" s="93" t="s">
        <v>242</v>
      </c>
      <c r="B283" s="94" t="s">
        <v>229</v>
      </c>
      <c r="C283" s="94" t="s">
        <v>15</v>
      </c>
      <c r="D283" s="94" t="s">
        <v>11</v>
      </c>
      <c r="E283" s="94" t="s">
        <v>243</v>
      </c>
      <c r="F283" s="95" t="s">
        <v>0</v>
      </c>
      <c r="G283" s="96">
        <v>56695.9</v>
      </c>
      <c r="H283" s="96">
        <f>H284</f>
        <v>56023.1</v>
      </c>
      <c r="I283" s="96">
        <f t="shared" ref="I283:K283" si="133">I284</f>
        <v>44233.536670000001</v>
      </c>
      <c r="J283" s="96">
        <f t="shared" si="133"/>
        <v>44233.536670000001</v>
      </c>
      <c r="K283" s="96">
        <f t="shared" si="133"/>
        <v>39247.419930000004</v>
      </c>
      <c r="L283" s="96">
        <f t="shared" si="110"/>
        <v>70.055780436998319</v>
      </c>
      <c r="M283" s="96">
        <f t="shared" si="112"/>
        <v>88.727745698476625</v>
      </c>
    </row>
    <row r="284" spans="1:13">
      <c r="A284" s="93" t="s">
        <v>146</v>
      </c>
      <c r="B284" s="94" t="s">
        <v>229</v>
      </c>
      <c r="C284" s="94" t="s">
        <v>15</v>
      </c>
      <c r="D284" s="94" t="s">
        <v>11</v>
      </c>
      <c r="E284" s="94" t="s">
        <v>244</v>
      </c>
      <c r="F284" s="95" t="s">
        <v>0</v>
      </c>
      <c r="G284" s="96">
        <v>56695.9</v>
      </c>
      <c r="H284" s="96">
        <f>H285+H287+H289+H291</f>
        <v>56023.1</v>
      </c>
      <c r="I284" s="96">
        <f t="shared" ref="I284:K284" si="134">I285+I287+I289+I291</f>
        <v>44233.536670000001</v>
      </c>
      <c r="J284" s="96">
        <f t="shared" si="134"/>
        <v>44233.536670000001</v>
      </c>
      <c r="K284" s="96">
        <f t="shared" si="134"/>
        <v>39247.419930000004</v>
      </c>
      <c r="L284" s="96">
        <f t="shared" si="110"/>
        <v>70.055780436998319</v>
      </c>
      <c r="M284" s="96">
        <f t="shared" si="112"/>
        <v>88.727745698476625</v>
      </c>
    </row>
    <row r="285" spans="1:13" ht="38.25">
      <c r="A285" s="93" t="s">
        <v>148</v>
      </c>
      <c r="B285" s="94" t="s">
        <v>229</v>
      </c>
      <c r="C285" s="94" t="s">
        <v>15</v>
      </c>
      <c r="D285" s="94" t="s">
        <v>11</v>
      </c>
      <c r="E285" s="94" t="s">
        <v>244</v>
      </c>
      <c r="F285" s="94" t="s">
        <v>149</v>
      </c>
      <c r="G285" s="96">
        <v>54639.5</v>
      </c>
      <c r="H285" s="96">
        <f>H286</f>
        <v>53976.7</v>
      </c>
      <c r="I285" s="96">
        <f t="shared" ref="I285:K285" si="135">I286</f>
        <v>42750</v>
      </c>
      <c r="J285" s="96">
        <f t="shared" si="135"/>
        <v>42750</v>
      </c>
      <c r="K285" s="96">
        <f t="shared" si="135"/>
        <v>38171.366099999999</v>
      </c>
      <c r="L285" s="96">
        <f t="shared" ref="L285:L353" si="136">K285/H285*100</f>
        <v>70.718228606046679</v>
      </c>
      <c r="M285" s="96">
        <f t="shared" ref="M285:M353" si="137">K285/I285*100</f>
        <v>89.289745263157897</v>
      </c>
    </row>
    <row r="286" spans="1:13">
      <c r="A286" s="93" t="s">
        <v>150</v>
      </c>
      <c r="B286" s="94" t="s">
        <v>229</v>
      </c>
      <c r="C286" s="94" t="s">
        <v>15</v>
      </c>
      <c r="D286" s="94" t="s">
        <v>11</v>
      </c>
      <c r="E286" s="94" t="s">
        <v>244</v>
      </c>
      <c r="F286" s="94" t="s">
        <v>151</v>
      </c>
      <c r="G286" s="96">
        <v>54639.5</v>
      </c>
      <c r="H286" s="96">
        <f>51676.7+2300</f>
        <v>53976.7</v>
      </c>
      <c r="I286" s="96">
        <v>42750</v>
      </c>
      <c r="J286" s="96">
        <v>42750</v>
      </c>
      <c r="K286" s="96">
        <f>36223.81016+1947.55594</f>
        <v>38171.366099999999</v>
      </c>
      <c r="L286" s="96">
        <f t="shared" si="136"/>
        <v>70.718228606046679</v>
      </c>
      <c r="M286" s="96">
        <f t="shared" si="137"/>
        <v>89.289745263157897</v>
      </c>
    </row>
    <row r="287" spans="1:13">
      <c r="A287" s="93" t="s">
        <v>152</v>
      </c>
      <c r="B287" s="94" t="s">
        <v>229</v>
      </c>
      <c r="C287" s="94" t="s">
        <v>15</v>
      </c>
      <c r="D287" s="94" t="s">
        <v>11</v>
      </c>
      <c r="E287" s="94" t="s">
        <v>244</v>
      </c>
      <c r="F287" s="94" t="s">
        <v>153</v>
      </c>
      <c r="G287" s="96">
        <v>2021.8</v>
      </c>
      <c r="H287" s="96">
        <f>H288</f>
        <v>2011.8</v>
      </c>
      <c r="I287" s="96">
        <f t="shared" ref="I287:K287" si="138">I288</f>
        <v>1450</v>
      </c>
      <c r="J287" s="96">
        <f t="shared" si="138"/>
        <v>1450</v>
      </c>
      <c r="K287" s="96">
        <f t="shared" si="138"/>
        <v>1045.5171600000001</v>
      </c>
      <c r="L287" s="96">
        <f t="shared" si="136"/>
        <v>51.969239487026556</v>
      </c>
      <c r="M287" s="96">
        <f t="shared" si="137"/>
        <v>72.104631724137931</v>
      </c>
    </row>
    <row r="288" spans="1:13" ht="25.5">
      <c r="A288" s="93" t="s">
        <v>154</v>
      </c>
      <c r="B288" s="94" t="s">
        <v>229</v>
      </c>
      <c r="C288" s="94" t="s">
        <v>15</v>
      </c>
      <c r="D288" s="94" t="s">
        <v>11</v>
      </c>
      <c r="E288" s="94" t="s">
        <v>244</v>
      </c>
      <c r="F288" s="94" t="s">
        <v>155</v>
      </c>
      <c r="G288" s="96">
        <v>2021.8</v>
      </c>
      <c r="H288" s="96">
        <v>2011.8</v>
      </c>
      <c r="I288" s="96">
        <v>1450</v>
      </c>
      <c r="J288" s="96">
        <v>1450</v>
      </c>
      <c r="K288" s="96">
        <v>1045.5171600000001</v>
      </c>
      <c r="L288" s="96">
        <f t="shared" si="136"/>
        <v>51.969239487026556</v>
      </c>
      <c r="M288" s="96">
        <f t="shared" si="137"/>
        <v>72.104631724137931</v>
      </c>
    </row>
    <row r="289" spans="1:14">
      <c r="A289" s="93" t="s">
        <v>156</v>
      </c>
      <c r="B289" s="94" t="s">
        <v>229</v>
      </c>
      <c r="C289" s="94" t="s">
        <v>15</v>
      </c>
      <c r="D289" s="94" t="s">
        <v>11</v>
      </c>
      <c r="E289" s="94" t="s">
        <v>244</v>
      </c>
      <c r="F289" s="94" t="s">
        <v>157</v>
      </c>
      <c r="G289" s="96">
        <v>30</v>
      </c>
      <c r="H289" s="96">
        <f>H290</f>
        <v>30</v>
      </c>
      <c r="I289" s="96">
        <f t="shared" ref="I289:K289" si="139">I290</f>
        <v>30</v>
      </c>
      <c r="J289" s="96">
        <f t="shared" si="139"/>
        <v>30</v>
      </c>
      <c r="K289" s="96">
        <f t="shared" si="139"/>
        <v>30</v>
      </c>
      <c r="L289" s="96">
        <v>0</v>
      </c>
      <c r="M289" s="96">
        <v>0</v>
      </c>
    </row>
    <row r="290" spans="1:14">
      <c r="A290" s="93" t="s">
        <v>158</v>
      </c>
      <c r="B290" s="94" t="s">
        <v>229</v>
      </c>
      <c r="C290" s="94" t="s">
        <v>15</v>
      </c>
      <c r="D290" s="94" t="s">
        <v>11</v>
      </c>
      <c r="E290" s="94" t="s">
        <v>244</v>
      </c>
      <c r="F290" s="94" t="s">
        <v>159</v>
      </c>
      <c r="G290" s="96">
        <v>30</v>
      </c>
      <c r="H290" s="96">
        <v>30</v>
      </c>
      <c r="I290" s="96">
        <v>30</v>
      </c>
      <c r="J290" s="96">
        <v>30</v>
      </c>
      <c r="K290" s="96">
        <v>30</v>
      </c>
      <c r="L290" s="96">
        <v>0</v>
      </c>
      <c r="M290" s="96">
        <v>0</v>
      </c>
    </row>
    <row r="291" spans="1:14">
      <c r="A291" s="93" t="s">
        <v>160</v>
      </c>
      <c r="B291" s="94" t="s">
        <v>229</v>
      </c>
      <c r="C291" s="94" t="s">
        <v>15</v>
      </c>
      <c r="D291" s="94" t="s">
        <v>11</v>
      </c>
      <c r="E291" s="94" t="s">
        <v>244</v>
      </c>
      <c r="F291" s="94" t="s">
        <v>161</v>
      </c>
      <c r="G291" s="96">
        <v>4.5999999999999996</v>
      </c>
      <c r="H291" s="96">
        <f>H292</f>
        <v>4.5999999999999996</v>
      </c>
      <c r="I291" s="96">
        <f t="shared" ref="I291:K291" si="140">I292</f>
        <v>3.53667</v>
      </c>
      <c r="J291" s="96">
        <f t="shared" si="140"/>
        <v>3.53667</v>
      </c>
      <c r="K291" s="96">
        <f t="shared" si="140"/>
        <v>0.53666999999999998</v>
      </c>
      <c r="L291" s="96">
        <f t="shared" si="136"/>
        <v>11.666739130434783</v>
      </c>
      <c r="M291" s="96">
        <f t="shared" si="137"/>
        <v>15.174443756414933</v>
      </c>
    </row>
    <row r="292" spans="1:14">
      <c r="A292" s="93" t="s">
        <v>162</v>
      </c>
      <c r="B292" s="94" t="s">
        <v>229</v>
      </c>
      <c r="C292" s="94" t="s">
        <v>15</v>
      </c>
      <c r="D292" s="94" t="s">
        <v>11</v>
      </c>
      <c r="E292" s="94" t="s">
        <v>244</v>
      </c>
      <c r="F292" s="94" t="s">
        <v>163</v>
      </c>
      <c r="G292" s="96">
        <v>4.5999999999999996</v>
      </c>
      <c r="H292" s="96">
        <f>4.06333+0.53667</f>
        <v>4.5999999999999996</v>
      </c>
      <c r="I292" s="96">
        <v>3.53667</v>
      </c>
      <c r="J292" s="96">
        <v>3.53667</v>
      </c>
      <c r="K292" s="96">
        <v>0.53666999999999998</v>
      </c>
      <c r="L292" s="96">
        <f t="shared" si="136"/>
        <v>11.666739130434783</v>
      </c>
      <c r="M292" s="96">
        <f t="shared" si="137"/>
        <v>15.174443756414933</v>
      </c>
    </row>
    <row r="293" spans="1:14" s="22" customFormat="1">
      <c r="A293" s="93" t="s">
        <v>659</v>
      </c>
      <c r="B293" s="94" t="s">
        <v>229</v>
      </c>
      <c r="C293" s="94" t="s">
        <v>15</v>
      </c>
      <c r="D293" s="94" t="s">
        <v>11</v>
      </c>
      <c r="E293" s="102" t="s">
        <v>660</v>
      </c>
      <c r="F293" s="94"/>
      <c r="G293" s="96"/>
      <c r="H293" s="96">
        <f>H294+H297</f>
        <v>5326.5219999999999</v>
      </c>
      <c r="I293" s="96">
        <f t="shared" ref="I293:K293" si="141">I294+I297</f>
        <v>5326.5219999999999</v>
      </c>
      <c r="J293" s="96">
        <f t="shared" si="141"/>
        <v>5326.5219999999999</v>
      </c>
      <c r="K293" s="96">
        <f t="shared" si="141"/>
        <v>5326.5219999999999</v>
      </c>
      <c r="L293" s="96">
        <f t="shared" si="136"/>
        <v>100</v>
      </c>
      <c r="M293" s="96">
        <f t="shared" si="137"/>
        <v>100</v>
      </c>
      <c r="N293" s="60"/>
    </row>
    <row r="294" spans="1:14" s="22" customFormat="1">
      <c r="A294" s="93" t="s">
        <v>659</v>
      </c>
      <c r="B294" s="94" t="s">
        <v>229</v>
      </c>
      <c r="C294" s="94" t="s">
        <v>15</v>
      </c>
      <c r="D294" s="94" t="s">
        <v>11</v>
      </c>
      <c r="E294" s="102" t="s">
        <v>661</v>
      </c>
      <c r="F294" s="94"/>
      <c r="G294" s="96"/>
      <c r="H294" s="96">
        <f>H295</f>
        <v>4876.5219999999999</v>
      </c>
      <c r="I294" s="96">
        <f t="shared" ref="I294:K295" si="142">I295</f>
        <v>4876.5219999999999</v>
      </c>
      <c r="J294" s="96">
        <f t="shared" si="142"/>
        <v>4876.5219999999999</v>
      </c>
      <c r="K294" s="96">
        <f t="shared" si="142"/>
        <v>4876.5219999999999</v>
      </c>
      <c r="L294" s="96">
        <f t="shared" si="136"/>
        <v>100</v>
      </c>
      <c r="M294" s="96">
        <f t="shared" si="137"/>
        <v>100</v>
      </c>
      <c r="N294" s="60"/>
    </row>
    <row r="295" spans="1:14" s="22" customFormat="1">
      <c r="A295" s="104" t="s">
        <v>105</v>
      </c>
      <c r="B295" s="94" t="s">
        <v>229</v>
      </c>
      <c r="C295" s="94" t="s">
        <v>15</v>
      </c>
      <c r="D295" s="94" t="s">
        <v>11</v>
      </c>
      <c r="E295" s="102" t="s">
        <v>661</v>
      </c>
      <c r="F295" s="94">
        <v>500</v>
      </c>
      <c r="G295" s="96"/>
      <c r="H295" s="96">
        <f>H296</f>
        <v>4876.5219999999999</v>
      </c>
      <c r="I295" s="96">
        <f t="shared" si="142"/>
        <v>4876.5219999999999</v>
      </c>
      <c r="J295" s="96">
        <f t="shared" si="142"/>
        <v>4876.5219999999999</v>
      </c>
      <c r="K295" s="96">
        <f t="shared" si="142"/>
        <v>4876.5219999999999</v>
      </c>
      <c r="L295" s="96">
        <f t="shared" si="136"/>
        <v>100</v>
      </c>
      <c r="M295" s="96">
        <f t="shared" si="137"/>
        <v>100</v>
      </c>
      <c r="N295" s="60"/>
    </row>
    <row r="296" spans="1:14" s="22" customFormat="1">
      <c r="A296" s="104" t="s">
        <v>1173</v>
      </c>
      <c r="B296" s="94" t="s">
        <v>229</v>
      </c>
      <c r="C296" s="94" t="s">
        <v>15</v>
      </c>
      <c r="D296" s="94" t="s">
        <v>11</v>
      </c>
      <c r="E296" s="102" t="s">
        <v>661</v>
      </c>
      <c r="F296" s="94">
        <v>540</v>
      </c>
      <c r="G296" s="96"/>
      <c r="H296" s="96">
        <v>4876.5219999999999</v>
      </c>
      <c r="I296" s="96">
        <v>4876.5219999999999</v>
      </c>
      <c r="J296" s="96">
        <v>4876.5219999999999</v>
      </c>
      <c r="K296" s="96">
        <v>4876.5219999999999</v>
      </c>
      <c r="L296" s="96">
        <f t="shared" si="136"/>
        <v>100</v>
      </c>
      <c r="M296" s="96">
        <f t="shared" si="137"/>
        <v>100</v>
      </c>
      <c r="N296" s="60"/>
    </row>
    <row r="297" spans="1:14" s="52" customFormat="1" ht="25.5">
      <c r="A297" s="93" t="s">
        <v>130</v>
      </c>
      <c r="B297" s="94" t="s">
        <v>229</v>
      </c>
      <c r="C297" s="94" t="s">
        <v>15</v>
      </c>
      <c r="D297" s="94" t="s">
        <v>11</v>
      </c>
      <c r="E297" s="102" t="s">
        <v>661</v>
      </c>
      <c r="F297" s="94" t="s">
        <v>131</v>
      </c>
      <c r="G297" s="96"/>
      <c r="H297" s="96">
        <f>H298</f>
        <v>450</v>
      </c>
      <c r="I297" s="96">
        <f t="shared" ref="I297:K297" si="143">I298</f>
        <v>450</v>
      </c>
      <c r="J297" s="96">
        <f t="shared" si="143"/>
        <v>450</v>
      </c>
      <c r="K297" s="96">
        <f t="shared" si="143"/>
        <v>450</v>
      </c>
      <c r="L297" s="96">
        <f t="shared" ref="L297:L300" si="144">K297/H297*100</f>
        <v>100</v>
      </c>
      <c r="M297" s="96">
        <f t="shared" ref="M297:M298" si="145">K297/I297*100</f>
        <v>100</v>
      </c>
      <c r="N297" s="60"/>
    </row>
    <row r="298" spans="1:14" s="52" customFormat="1">
      <c r="A298" s="93" t="s">
        <v>132</v>
      </c>
      <c r="B298" s="94" t="s">
        <v>229</v>
      </c>
      <c r="C298" s="94" t="s">
        <v>15</v>
      </c>
      <c r="D298" s="94" t="s">
        <v>11</v>
      </c>
      <c r="E298" s="102" t="s">
        <v>661</v>
      </c>
      <c r="F298" s="94" t="s">
        <v>133</v>
      </c>
      <c r="G298" s="96"/>
      <c r="H298" s="96">
        <v>450</v>
      </c>
      <c r="I298" s="96">
        <v>450</v>
      </c>
      <c r="J298" s="96">
        <v>450</v>
      </c>
      <c r="K298" s="96">
        <v>450</v>
      </c>
      <c r="L298" s="96">
        <f t="shared" si="144"/>
        <v>100</v>
      </c>
      <c r="M298" s="96">
        <f t="shared" si="145"/>
        <v>100</v>
      </c>
      <c r="N298" s="60"/>
    </row>
    <row r="299" spans="1:14" s="52" customFormat="1">
      <c r="A299" s="104"/>
      <c r="B299" s="94"/>
      <c r="C299" s="94"/>
      <c r="D299" s="94"/>
      <c r="E299" s="102"/>
      <c r="F299" s="94"/>
      <c r="G299" s="96"/>
      <c r="H299" s="96"/>
      <c r="I299" s="96"/>
      <c r="J299" s="96"/>
      <c r="K299" s="96"/>
      <c r="L299" s="96"/>
      <c r="M299" s="96"/>
      <c r="N299" s="60"/>
    </row>
    <row r="300" spans="1:14">
      <c r="A300" s="93" t="s">
        <v>42</v>
      </c>
      <c r="B300" s="94" t="s">
        <v>229</v>
      </c>
      <c r="C300" s="94" t="s">
        <v>15</v>
      </c>
      <c r="D300" s="94" t="s">
        <v>32</v>
      </c>
      <c r="E300" s="95" t="s">
        <v>0</v>
      </c>
      <c r="F300" s="95" t="s">
        <v>0</v>
      </c>
      <c r="G300" s="96">
        <v>8442.1</v>
      </c>
      <c r="H300" s="96">
        <f>H301+H306</f>
        <v>17.096</v>
      </c>
      <c r="I300" s="96">
        <f t="shared" ref="I300:K300" si="146">I301+I306</f>
        <v>17.096</v>
      </c>
      <c r="J300" s="96">
        <f t="shared" si="146"/>
        <v>17.096</v>
      </c>
      <c r="K300" s="96">
        <f t="shared" si="146"/>
        <v>17.096</v>
      </c>
      <c r="L300" s="96">
        <f t="shared" si="144"/>
        <v>100</v>
      </c>
      <c r="M300" s="96">
        <f t="shared" si="137"/>
        <v>100</v>
      </c>
    </row>
    <row r="301" spans="1:14" ht="38.25">
      <c r="A301" s="93" t="s">
        <v>236</v>
      </c>
      <c r="B301" s="94" t="s">
        <v>229</v>
      </c>
      <c r="C301" s="94" t="s">
        <v>15</v>
      </c>
      <c r="D301" s="94" t="s">
        <v>32</v>
      </c>
      <c r="E301" s="94" t="s">
        <v>237</v>
      </c>
      <c r="F301" s="95" t="s">
        <v>0</v>
      </c>
      <c r="G301" s="96">
        <v>8442.1</v>
      </c>
      <c r="H301" s="96">
        <f>H302</f>
        <v>0</v>
      </c>
      <c r="I301" s="96">
        <f t="shared" ref="I301:K304" si="147">I302</f>
        <v>0</v>
      </c>
      <c r="J301" s="96">
        <f t="shared" si="147"/>
        <v>0</v>
      </c>
      <c r="K301" s="96">
        <f t="shared" si="147"/>
        <v>0</v>
      </c>
      <c r="L301" s="96">
        <v>0</v>
      </c>
      <c r="M301" s="96">
        <v>0</v>
      </c>
    </row>
    <row r="302" spans="1:14" ht="38.25">
      <c r="A302" s="93" t="s">
        <v>242</v>
      </c>
      <c r="B302" s="94" t="s">
        <v>229</v>
      </c>
      <c r="C302" s="94" t="s">
        <v>15</v>
      </c>
      <c r="D302" s="94" t="s">
        <v>32</v>
      </c>
      <c r="E302" s="94" t="s">
        <v>243</v>
      </c>
      <c r="F302" s="95" t="s">
        <v>0</v>
      </c>
      <c r="G302" s="96">
        <v>8442.1</v>
      </c>
      <c r="H302" s="96">
        <f>H303</f>
        <v>0</v>
      </c>
      <c r="I302" s="96">
        <f t="shared" si="147"/>
        <v>0</v>
      </c>
      <c r="J302" s="96">
        <f t="shared" si="147"/>
        <v>0</v>
      </c>
      <c r="K302" s="96">
        <f t="shared" si="147"/>
        <v>0</v>
      </c>
      <c r="L302" s="96">
        <v>0</v>
      </c>
      <c r="M302" s="96">
        <v>0</v>
      </c>
    </row>
    <row r="303" spans="1:14">
      <c r="A303" s="93" t="s">
        <v>128</v>
      </c>
      <c r="B303" s="94" t="s">
        <v>229</v>
      </c>
      <c r="C303" s="94" t="s">
        <v>15</v>
      </c>
      <c r="D303" s="94" t="s">
        <v>32</v>
      </c>
      <c r="E303" s="94" t="s">
        <v>245</v>
      </c>
      <c r="F303" s="95" t="s">
        <v>0</v>
      </c>
      <c r="G303" s="96">
        <v>8442.1</v>
      </c>
      <c r="H303" s="96">
        <f>H304</f>
        <v>0</v>
      </c>
      <c r="I303" s="96">
        <f t="shared" si="147"/>
        <v>0</v>
      </c>
      <c r="J303" s="96">
        <f t="shared" si="147"/>
        <v>0</v>
      </c>
      <c r="K303" s="96">
        <f t="shared" si="147"/>
        <v>0</v>
      </c>
      <c r="L303" s="96">
        <v>0</v>
      </c>
      <c r="M303" s="96">
        <v>0</v>
      </c>
    </row>
    <row r="304" spans="1:14" ht="25.5">
      <c r="A304" s="93" t="s">
        <v>130</v>
      </c>
      <c r="B304" s="94" t="s">
        <v>229</v>
      </c>
      <c r="C304" s="94" t="s">
        <v>15</v>
      </c>
      <c r="D304" s="94" t="s">
        <v>32</v>
      </c>
      <c r="E304" s="94" t="s">
        <v>245</v>
      </c>
      <c r="F304" s="94" t="s">
        <v>131</v>
      </c>
      <c r="G304" s="96">
        <v>8442.1</v>
      </c>
      <c r="H304" s="96">
        <f>H305</f>
        <v>0</v>
      </c>
      <c r="I304" s="96">
        <f t="shared" si="147"/>
        <v>0</v>
      </c>
      <c r="J304" s="96">
        <f t="shared" si="147"/>
        <v>0</v>
      </c>
      <c r="K304" s="96">
        <f t="shared" si="147"/>
        <v>0</v>
      </c>
      <c r="L304" s="96">
        <v>0</v>
      </c>
      <c r="M304" s="96">
        <v>0</v>
      </c>
    </row>
    <row r="305" spans="1:14">
      <c r="A305" s="93" t="s">
        <v>132</v>
      </c>
      <c r="B305" s="94" t="s">
        <v>229</v>
      </c>
      <c r="C305" s="94" t="s">
        <v>15</v>
      </c>
      <c r="D305" s="94" t="s">
        <v>32</v>
      </c>
      <c r="E305" s="94" t="s">
        <v>245</v>
      </c>
      <c r="F305" s="94" t="s">
        <v>133</v>
      </c>
      <c r="G305" s="96">
        <v>8442.1</v>
      </c>
      <c r="H305" s="96">
        <v>0</v>
      </c>
      <c r="I305" s="96">
        <v>0</v>
      </c>
      <c r="J305" s="96">
        <v>0</v>
      </c>
      <c r="K305" s="96">
        <v>0</v>
      </c>
      <c r="L305" s="96">
        <v>0</v>
      </c>
      <c r="M305" s="96">
        <v>0</v>
      </c>
    </row>
    <row r="306" spans="1:14" s="22" customFormat="1">
      <c r="A306" s="93" t="s">
        <v>659</v>
      </c>
      <c r="B306" s="94" t="s">
        <v>229</v>
      </c>
      <c r="C306" s="94" t="s">
        <v>15</v>
      </c>
      <c r="D306" s="94" t="s">
        <v>32</v>
      </c>
      <c r="E306" s="102" t="s">
        <v>660</v>
      </c>
      <c r="F306" s="94"/>
      <c r="G306" s="96"/>
      <c r="H306" s="96">
        <f>H307</f>
        <v>17.096</v>
      </c>
      <c r="I306" s="96">
        <f t="shared" ref="I306:K308" si="148">I307</f>
        <v>17.096</v>
      </c>
      <c r="J306" s="96">
        <f t="shared" si="148"/>
        <v>17.096</v>
      </c>
      <c r="K306" s="96">
        <f t="shared" si="148"/>
        <v>17.096</v>
      </c>
      <c r="L306" s="96">
        <f t="shared" si="136"/>
        <v>100</v>
      </c>
      <c r="M306" s="96">
        <f t="shared" si="137"/>
        <v>100</v>
      </c>
      <c r="N306" s="60"/>
    </row>
    <row r="307" spans="1:14" s="22" customFormat="1">
      <c r="A307" s="93" t="s">
        <v>659</v>
      </c>
      <c r="B307" s="94" t="s">
        <v>229</v>
      </c>
      <c r="C307" s="94" t="s">
        <v>15</v>
      </c>
      <c r="D307" s="94" t="s">
        <v>32</v>
      </c>
      <c r="E307" s="102" t="s">
        <v>661</v>
      </c>
      <c r="F307" s="94"/>
      <c r="G307" s="96"/>
      <c r="H307" s="96">
        <f>H308</f>
        <v>17.096</v>
      </c>
      <c r="I307" s="96">
        <f t="shared" si="148"/>
        <v>17.096</v>
      </c>
      <c r="J307" s="96">
        <f t="shared" si="148"/>
        <v>17.096</v>
      </c>
      <c r="K307" s="96">
        <f t="shared" si="148"/>
        <v>17.096</v>
      </c>
      <c r="L307" s="96">
        <f t="shared" si="136"/>
        <v>100</v>
      </c>
      <c r="M307" s="96">
        <f t="shared" si="137"/>
        <v>100</v>
      </c>
      <c r="N307" s="60"/>
    </row>
    <row r="308" spans="1:14" s="22" customFormat="1">
      <c r="A308" s="104" t="s">
        <v>105</v>
      </c>
      <c r="B308" s="94" t="s">
        <v>229</v>
      </c>
      <c r="C308" s="94" t="s">
        <v>15</v>
      </c>
      <c r="D308" s="94" t="s">
        <v>32</v>
      </c>
      <c r="E308" s="102" t="s">
        <v>661</v>
      </c>
      <c r="F308" s="94">
        <v>500</v>
      </c>
      <c r="G308" s="96"/>
      <c r="H308" s="96">
        <f>H309</f>
        <v>17.096</v>
      </c>
      <c r="I308" s="96">
        <f t="shared" si="148"/>
        <v>17.096</v>
      </c>
      <c r="J308" s="96">
        <f t="shared" si="148"/>
        <v>17.096</v>
      </c>
      <c r="K308" s="96">
        <f t="shared" si="148"/>
        <v>17.096</v>
      </c>
      <c r="L308" s="96">
        <f t="shared" si="136"/>
        <v>100</v>
      </c>
      <c r="M308" s="96">
        <f t="shared" si="137"/>
        <v>100</v>
      </c>
      <c r="N308" s="60"/>
    </row>
    <row r="309" spans="1:14" s="22" customFormat="1">
      <c r="A309" s="104" t="s">
        <v>1173</v>
      </c>
      <c r="B309" s="94" t="s">
        <v>229</v>
      </c>
      <c r="C309" s="94" t="s">
        <v>15</v>
      </c>
      <c r="D309" s="94" t="s">
        <v>32</v>
      </c>
      <c r="E309" s="102" t="s">
        <v>661</v>
      </c>
      <c r="F309" s="94">
        <v>540</v>
      </c>
      <c r="G309" s="96"/>
      <c r="H309" s="96">
        <v>17.096</v>
      </c>
      <c r="I309" s="96">
        <v>17.096</v>
      </c>
      <c r="J309" s="96">
        <v>17.096</v>
      </c>
      <c r="K309" s="96">
        <v>17.096</v>
      </c>
      <c r="L309" s="96">
        <f t="shared" si="136"/>
        <v>100</v>
      </c>
      <c r="M309" s="96">
        <f t="shared" si="137"/>
        <v>100</v>
      </c>
      <c r="N309" s="60"/>
    </row>
    <row r="310" spans="1:14" s="18" customFormat="1">
      <c r="A310" s="93"/>
      <c r="B310" s="94"/>
      <c r="C310" s="94"/>
      <c r="D310" s="94"/>
      <c r="E310" s="94"/>
      <c r="F310" s="94"/>
      <c r="G310" s="96"/>
      <c r="H310" s="96"/>
      <c r="I310" s="96"/>
      <c r="J310" s="96"/>
      <c r="K310" s="96"/>
      <c r="L310" s="96"/>
      <c r="M310" s="96"/>
      <c r="N310" s="60"/>
    </row>
    <row r="311" spans="1:14">
      <c r="A311" s="93" t="s">
        <v>43</v>
      </c>
      <c r="B311" s="94" t="s">
        <v>229</v>
      </c>
      <c r="C311" s="94" t="s">
        <v>15</v>
      </c>
      <c r="D311" s="94" t="s">
        <v>44</v>
      </c>
      <c r="E311" s="95" t="s">
        <v>0</v>
      </c>
      <c r="F311" s="95" t="s">
        <v>0</v>
      </c>
      <c r="G311" s="96">
        <v>34137.599999999999</v>
      </c>
      <c r="H311" s="96">
        <f>H312</f>
        <v>34137.599999999999</v>
      </c>
      <c r="I311" s="96">
        <f t="shared" ref="I311:K315" si="149">I312</f>
        <v>25928.063999999998</v>
      </c>
      <c r="J311" s="96">
        <f t="shared" si="149"/>
        <v>25928.063999999998</v>
      </c>
      <c r="K311" s="96">
        <f t="shared" si="149"/>
        <v>25928.063999999998</v>
      </c>
      <c r="L311" s="96">
        <f t="shared" si="136"/>
        <v>75.951631046119246</v>
      </c>
      <c r="M311" s="96">
        <f t="shared" si="137"/>
        <v>100</v>
      </c>
    </row>
    <row r="312" spans="1:14" ht="38.25">
      <c r="A312" s="93" t="s">
        <v>236</v>
      </c>
      <c r="B312" s="94" t="s">
        <v>229</v>
      </c>
      <c r="C312" s="94" t="s">
        <v>15</v>
      </c>
      <c r="D312" s="94" t="s">
        <v>44</v>
      </c>
      <c r="E312" s="94" t="s">
        <v>237</v>
      </c>
      <c r="F312" s="95" t="s">
        <v>0</v>
      </c>
      <c r="G312" s="96">
        <v>34137.599999999999</v>
      </c>
      <c r="H312" s="96">
        <f>H313</f>
        <v>34137.599999999999</v>
      </c>
      <c r="I312" s="96">
        <f t="shared" si="149"/>
        <v>25928.063999999998</v>
      </c>
      <c r="J312" s="96">
        <f t="shared" si="149"/>
        <v>25928.063999999998</v>
      </c>
      <c r="K312" s="96">
        <f t="shared" si="149"/>
        <v>25928.063999999998</v>
      </c>
      <c r="L312" s="96">
        <f t="shared" si="136"/>
        <v>75.951631046119246</v>
      </c>
      <c r="M312" s="96">
        <f t="shared" si="137"/>
        <v>100</v>
      </c>
    </row>
    <row r="313" spans="1:14" ht="38.25">
      <c r="A313" s="93" t="s">
        <v>242</v>
      </c>
      <c r="B313" s="94" t="s">
        <v>229</v>
      </c>
      <c r="C313" s="94" t="s">
        <v>15</v>
      </c>
      <c r="D313" s="94" t="s">
        <v>44</v>
      </c>
      <c r="E313" s="94" t="s">
        <v>243</v>
      </c>
      <c r="F313" s="95" t="s">
        <v>0</v>
      </c>
      <c r="G313" s="96">
        <v>34137.599999999999</v>
      </c>
      <c r="H313" s="96">
        <f>H314</f>
        <v>34137.599999999999</v>
      </c>
      <c r="I313" s="96">
        <f t="shared" si="149"/>
        <v>25928.063999999998</v>
      </c>
      <c r="J313" s="96">
        <f t="shared" si="149"/>
        <v>25928.063999999998</v>
      </c>
      <c r="K313" s="96">
        <f t="shared" si="149"/>
        <v>25928.063999999998</v>
      </c>
      <c r="L313" s="96">
        <f t="shared" si="136"/>
        <v>75.951631046119246</v>
      </c>
      <c r="M313" s="96">
        <f t="shared" si="137"/>
        <v>100</v>
      </c>
    </row>
    <row r="314" spans="1:14">
      <c r="A314" s="93" t="s">
        <v>128</v>
      </c>
      <c r="B314" s="94" t="s">
        <v>229</v>
      </c>
      <c r="C314" s="94" t="s">
        <v>15</v>
      </c>
      <c r="D314" s="94" t="s">
        <v>44</v>
      </c>
      <c r="E314" s="94" t="s">
        <v>245</v>
      </c>
      <c r="F314" s="95" t="s">
        <v>0</v>
      </c>
      <c r="G314" s="96">
        <v>34137.599999999999</v>
      </c>
      <c r="H314" s="96">
        <f>H315</f>
        <v>34137.599999999999</v>
      </c>
      <c r="I314" s="96">
        <f t="shared" si="149"/>
        <v>25928.063999999998</v>
      </c>
      <c r="J314" s="96">
        <f t="shared" si="149"/>
        <v>25928.063999999998</v>
      </c>
      <c r="K314" s="96">
        <f t="shared" si="149"/>
        <v>25928.063999999998</v>
      </c>
      <c r="L314" s="96">
        <f t="shared" si="136"/>
        <v>75.951631046119246</v>
      </c>
      <c r="M314" s="96">
        <f t="shared" si="137"/>
        <v>100</v>
      </c>
    </row>
    <row r="315" spans="1:14" ht="25.5">
      <c r="A315" s="93" t="s">
        <v>130</v>
      </c>
      <c r="B315" s="94" t="s">
        <v>229</v>
      </c>
      <c r="C315" s="94" t="s">
        <v>15</v>
      </c>
      <c r="D315" s="94" t="s">
        <v>44</v>
      </c>
      <c r="E315" s="94" t="s">
        <v>245</v>
      </c>
      <c r="F315" s="94" t="s">
        <v>131</v>
      </c>
      <c r="G315" s="96">
        <v>34137.599999999999</v>
      </c>
      <c r="H315" s="96">
        <f>H316</f>
        <v>34137.599999999999</v>
      </c>
      <c r="I315" s="96">
        <f t="shared" si="149"/>
        <v>25928.063999999998</v>
      </c>
      <c r="J315" s="96">
        <f t="shared" si="149"/>
        <v>25928.063999999998</v>
      </c>
      <c r="K315" s="96">
        <f t="shared" si="149"/>
        <v>25928.063999999998</v>
      </c>
      <c r="L315" s="96">
        <f t="shared" si="136"/>
        <v>75.951631046119246</v>
      </c>
      <c r="M315" s="96">
        <f t="shared" si="137"/>
        <v>100</v>
      </c>
    </row>
    <row r="316" spans="1:14">
      <c r="A316" s="93" t="s">
        <v>132</v>
      </c>
      <c r="B316" s="94" t="s">
        <v>229</v>
      </c>
      <c r="C316" s="94" t="s">
        <v>15</v>
      </c>
      <c r="D316" s="94" t="s">
        <v>44</v>
      </c>
      <c r="E316" s="94" t="s">
        <v>245</v>
      </c>
      <c r="F316" s="94" t="s">
        <v>133</v>
      </c>
      <c r="G316" s="96">
        <v>34137.599999999999</v>
      </c>
      <c r="H316" s="96">
        <v>34137.599999999999</v>
      </c>
      <c r="I316" s="96">
        <v>25928.063999999998</v>
      </c>
      <c r="J316" s="96">
        <v>25928.063999999998</v>
      </c>
      <c r="K316" s="96">
        <v>25928.063999999998</v>
      </c>
      <c r="L316" s="96">
        <f t="shared" si="136"/>
        <v>75.951631046119246</v>
      </c>
      <c r="M316" s="96">
        <f t="shared" si="137"/>
        <v>100</v>
      </c>
    </row>
    <row r="317" spans="1:14">
      <c r="A317" s="97" t="s">
        <v>0</v>
      </c>
      <c r="B317" s="95" t="s">
        <v>0</v>
      </c>
      <c r="C317" s="95" t="s">
        <v>0</v>
      </c>
      <c r="D317" s="95" t="s">
        <v>0</v>
      </c>
      <c r="E317" s="95" t="s">
        <v>0</v>
      </c>
      <c r="F317" s="95" t="s">
        <v>0</v>
      </c>
      <c r="G317" s="98" t="s">
        <v>0</v>
      </c>
      <c r="H317" s="98"/>
      <c r="I317" s="98"/>
      <c r="J317" s="98"/>
      <c r="K317" s="98"/>
      <c r="L317" s="98"/>
      <c r="M317" s="98"/>
    </row>
    <row r="318" spans="1:14">
      <c r="A318" s="93" t="s">
        <v>45</v>
      </c>
      <c r="B318" s="94" t="s">
        <v>229</v>
      </c>
      <c r="C318" s="94" t="s">
        <v>17</v>
      </c>
      <c r="D318" s="95" t="s">
        <v>0</v>
      </c>
      <c r="E318" s="95" t="s">
        <v>0</v>
      </c>
      <c r="F318" s="95" t="s">
        <v>0</v>
      </c>
      <c r="G318" s="96">
        <v>5282273.3</v>
      </c>
      <c r="H318" s="96">
        <f>H319+H365+H404+H410</f>
        <v>5290679.1997700008</v>
      </c>
      <c r="I318" s="96">
        <f t="shared" ref="I318:K318" si="150">I319+I365+I404+I410</f>
        <v>3492525.6094000009</v>
      </c>
      <c r="J318" s="96">
        <f t="shared" si="150"/>
        <v>3492525.6088</v>
      </c>
      <c r="K318" s="96">
        <f t="shared" si="150"/>
        <v>3492525.4126600004</v>
      </c>
      <c r="L318" s="96">
        <f t="shared" si="136"/>
        <v>66.012798750145905</v>
      </c>
      <c r="M318" s="96">
        <f t="shared" si="137"/>
        <v>99.999994366827266</v>
      </c>
    </row>
    <row r="319" spans="1:14">
      <c r="A319" s="93" t="s">
        <v>46</v>
      </c>
      <c r="B319" s="94" t="s">
        <v>229</v>
      </c>
      <c r="C319" s="94" t="s">
        <v>17</v>
      </c>
      <c r="D319" s="94" t="s">
        <v>9</v>
      </c>
      <c r="E319" s="95" t="s">
        <v>0</v>
      </c>
      <c r="F319" s="95" t="s">
        <v>0</v>
      </c>
      <c r="G319" s="96">
        <v>2664528.2000000002</v>
      </c>
      <c r="H319" s="96">
        <f>H320+H334+H360</f>
        <v>2665821.8800399997</v>
      </c>
      <c r="I319" s="96">
        <f>I320+I334+I360</f>
        <v>1384775.1222400002</v>
      </c>
      <c r="J319" s="96">
        <f>J320+J334+J360</f>
        <v>1384775.1222400002</v>
      </c>
      <c r="K319" s="96">
        <f>K320+K334+K360</f>
        <v>1384775.1222400002</v>
      </c>
      <c r="L319" s="96">
        <f t="shared" si="136"/>
        <v>51.945523165231954</v>
      </c>
      <c r="M319" s="96">
        <f t="shared" si="137"/>
        <v>100</v>
      </c>
    </row>
    <row r="320" spans="1:14" ht="38.25">
      <c r="A320" s="93" t="s">
        <v>236</v>
      </c>
      <c r="B320" s="94" t="s">
        <v>229</v>
      </c>
      <c r="C320" s="94" t="s">
        <v>17</v>
      </c>
      <c r="D320" s="94" t="s">
        <v>9</v>
      </c>
      <c r="E320" s="94" t="s">
        <v>237</v>
      </c>
      <c r="F320" s="95" t="s">
        <v>0</v>
      </c>
      <c r="G320" s="96">
        <v>64254</v>
      </c>
      <c r="H320" s="96">
        <f>H321</f>
        <v>64254</v>
      </c>
      <c r="I320" s="96">
        <f t="shared" ref="I320:K320" si="151">I321</f>
        <v>41690.5</v>
      </c>
      <c r="J320" s="96">
        <f t="shared" si="151"/>
        <v>41690.5</v>
      </c>
      <c r="K320" s="96">
        <f t="shared" si="151"/>
        <v>41690.5</v>
      </c>
      <c r="L320" s="96">
        <f t="shared" si="136"/>
        <v>64.883898278706383</v>
      </c>
      <c r="M320" s="96">
        <f t="shared" si="137"/>
        <v>100</v>
      </c>
    </row>
    <row r="321" spans="1:14" ht="38.25">
      <c r="A321" s="93" t="s">
        <v>242</v>
      </c>
      <c r="B321" s="94" t="s">
        <v>229</v>
      </c>
      <c r="C321" s="94" t="s">
        <v>17</v>
      </c>
      <c r="D321" s="94" t="s">
        <v>9</v>
      </c>
      <c r="E321" s="94" t="s">
        <v>243</v>
      </c>
      <c r="F321" s="95" t="s">
        <v>0</v>
      </c>
      <c r="G321" s="96">
        <v>64254</v>
      </c>
      <c r="H321" s="96">
        <f>H322+H325+H331+H328</f>
        <v>64254</v>
      </c>
      <c r="I321" s="96">
        <f>I322+I325+I331+I328</f>
        <v>41690.5</v>
      </c>
      <c r="J321" s="96">
        <f t="shared" ref="J321:K321" si="152">J322+J325+J331+J328</f>
        <v>41690.5</v>
      </c>
      <c r="K321" s="96">
        <f t="shared" si="152"/>
        <v>41690.5</v>
      </c>
      <c r="L321" s="96">
        <f t="shared" si="136"/>
        <v>64.883898278706383</v>
      </c>
      <c r="M321" s="96">
        <f t="shared" si="137"/>
        <v>100</v>
      </c>
    </row>
    <row r="322" spans="1:14">
      <c r="A322" s="93" t="s">
        <v>128</v>
      </c>
      <c r="B322" s="94" t="s">
        <v>229</v>
      </c>
      <c r="C322" s="94" t="s">
        <v>17</v>
      </c>
      <c r="D322" s="94" t="s">
        <v>9</v>
      </c>
      <c r="E322" s="94" t="s">
        <v>245</v>
      </c>
      <c r="F322" s="95" t="s">
        <v>0</v>
      </c>
      <c r="G322" s="96">
        <v>400</v>
      </c>
      <c r="H322" s="96">
        <f>H323</f>
        <v>400</v>
      </c>
      <c r="I322" s="96">
        <f t="shared" ref="I322:K323" si="153">I323</f>
        <v>300</v>
      </c>
      <c r="J322" s="96">
        <f t="shared" si="153"/>
        <v>300</v>
      </c>
      <c r="K322" s="96">
        <f t="shared" si="153"/>
        <v>300</v>
      </c>
      <c r="L322" s="96">
        <f t="shared" si="136"/>
        <v>75</v>
      </c>
      <c r="M322" s="96">
        <f t="shared" si="137"/>
        <v>100</v>
      </c>
    </row>
    <row r="323" spans="1:14" ht="25.5">
      <c r="A323" s="93" t="s">
        <v>130</v>
      </c>
      <c r="B323" s="94" t="s">
        <v>229</v>
      </c>
      <c r="C323" s="94" t="s">
        <v>17</v>
      </c>
      <c r="D323" s="94" t="s">
        <v>9</v>
      </c>
      <c r="E323" s="94" t="s">
        <v>245</v>
      </c>
      <c r="F323" s="94" t="s">
        <v>131</v>
      </c>
      <c r="G323" s="96">
        <v>400</v>
      </c>
      <c r="H323" s="96">
        <f>H324</f>
        <v>400</v>
      </c>
      <c r="I323" s="96">
        <f t="shared" si="153"/>
        <v>300</v>
      </c>
      <c r="J323" s="96">
        <f t="shared" si="153"/>
        <v>300</v>
      </c>
      <c r="K323" s="96">
        <f t="shared" si="153"/>
        <v>300</v>
      </c>
      <c r="L323" s="96">
        <f t="shared" si="136"/>
        <v>75</v>
      </c>
      <c r="M323" s="96">
        <f t="shared" si="137"/>
        <v>100</v>
      </c>
    </row>
    <row r="324" spans="1:14">
      <c r="A324" s="93" t="s">
        <v>165</v>
      </c>
      <c r="B324" s="94" t="s">
        <v>229</v>
      </c>
      <c r="C324" s="94" t="s">
        <v>17</v>
      </c>
      <c r="D324" s="94" t="s">
        <v>9</v>
      </c>
      <c r="E324" s="94" t="s">
        <v>245</v>
      </c>
      <c r="F324" s="94" t="s">
        <v>166</v>
      </c>
      <c r="G324" s="96">
        <v>400</v>
      </c>
      <c r="H324" s="96">
        <v>400</v>
      </c>
      <c r="I324" s="96">
        <v>300</v>
      </c>
      <c r="J324" s="96">
        <v>300</v>
      </c>
      <c r="K324" s="96">
        <v>300</v>
      </c>
      <c r="L324" s="96">
        <f t="shared" si="136"/>
        <v>75</v>
      </c>
      <c r="M324" s="96">
        <f t="shared" si="137"/>
        <v>100</v>
      </c>
    </row>
    <row r="325" spans="1:14" ht="25.5">
      <c r="A325" s="93" t="s">
        <v>246</v>
      </c>
      <c r="B325" s="94" t="s">
        <v>229</v>
      </c>
      <c r="C325" s="94" t="s">
        <v>17</v>
      </c>
      <c r="D325" s="94" t="s">
        <v>9</v>
      </c>
      <c r="E325" s="94" t="s">
        <v>247</v>
      </c>
      <c r="F325" s="95" t="s">
        <v>0</v>
      </c>
      <c r="G325" s="96">
        <v>1854</v>
      </c>
      <c r="H325" s="96">
        <f>H326</f>
        <v>1854</v>
      </c>
      <c r="I325" s="96">
        <f t="shared" ref="I325:K326" si="154">I326</f>
        <v>1390.5</v>
      </c>
      <c r="J325" s="96">
        <f t="shared" si="154"/>
        <v>1390.5</v>
      </c>
      <c r="K325" s="96">
        <f t="shared" si="154"/>
        <v>1390.5</v>
      </c>
      <c r="L325" s="96">
        <f t="shared" si="136"/>
        <v>75</v>
      </c>
      <c r="M325" s="96">
        <f t="shared" si="137"/>
        <v>100</v>
      </c>
    </row>
    <row r="326" spans="1:14" ht="25.5">
      <c r="A326" s="93" t="s">
        <v>130</v>
      </c>
      <c r="B326" s="94" t="s">
        <v>229</v>
      </c>
      <c r="C326" s="94" t="s">
        <v>17</v>
      </c>
      <c r="D326" s="94" t="s">
        <v>9</v>
      </c>
      <c r="E326" s="94" t="s">
        <v>247</v>
      </c>
      <c r="F326" s="94" t="s">
        <v>131</v>
      </c>
      <c r="G326" s="96">
        <v>1854</v>
      </c>
      <c r="H326" s="96">
        <f>H327</f>
        <v>1854</v>
      </c>
      <c r="I326" s="96">
        <f t="shared" si="154"/>
        <v>1390.5</v>
      </c>
      <c r="J326" s="96">
        <f t="shared" si="154"/>
        <v>1390.5</v>
      </c>
      <c r="K326" s="96">
        <f t="shared" si="154"/>
        <v>1390.5</v>
      </c>
      <c r="L326" s="96">
        <f t="shared" si="136"/>
        <v>75</v>
      </c>
      <c r="M326" s="96">
        <f t="shared" si="137"/>
        <v>100</v>
      </c>
    </row>
    <row r="327" spans="1:14" ht="25.5">
      <c r="A327" s="93" t="s">
        <v>248</v>
      </c>
      <c r="B327" s="94" t="s">
        <v>229</v>
      </c>
      <c r="C327" s="94" t="s">
        <v>17</v>
      </c>
      <c r="D327" s="94" t="s">
        <v>9</v>
      </c>
      <c r="E327" s="94" t="s">
        <v>247</v>
      </c>
      <c r="F327" s="94" t="s">
        <v>249</v>
      </c>
      <c r="G327" s="96">
        <v>1854</v>
      </c>
      <c r="H327" s="96">
        <v>1854</v>
      </c>
      <c r="I327" s="96">
        <v>1390.5</v>
      </c>
      <c r="J327" s="96">
        <v>1390.5</v>
      </c>
      <c r="K327" s="96">
        <v>1390.5</v>
      </c>
      <c r="L327" s="96">
        <f t="shared" si="136"/>
        <v>75</v>
      </c>
      <c r="M327" s="96">
        <f t="shared" si="137"/>
        <v>100</v>
      </c>
    </row>
    <row r="328" spans="1:14" s="30" customFormat="1" ht="38.25" hidden="1">
      <c r="A328" s="104" t="s">
        <v>1186</v>
      </c>
      <c r="B328" s="94" t="s">
        <v>229</v>
      </c>
      <c r="C328" s="94" t="s">
        <v>17</v>
      </c>
      <c r="D328" s="94" t="s">
        <v>9</v>
      </c>
      <c r="E328" s="102" t="s">
        <v>1182</v>
      </c>
      <c r="F328" s="94"/>
      <c r="G328" s="96"/>
      <c r="H328" s="96">
        <f>H329</f>
        <v>0</v>
      </c>
      <c r="I328" s="96">
        <f t="shared" ref="I328:K329" si="155">I329</f>
        <v>0</v>
      </c>
      <c r="J328" s="96">
        <f t="shared" si="155"/>
        <v>0</v>
      </c>
      <c r="K328" s="96">
        <f t="shared" si="155"/>
        <v>0</v>
      </c>
      <c r="L328" s="96" t="e">
        <f t="shared" ref="L328:L333" si="156">K328/H328*100</f>
        <v>#DIV/0!</v>
      </c>
      <c r="M328" s="96" t="e">
        <f t="shared" ref="M328:M333" si="157">K328/I328*100</f>
        <v>#DIV/0!</v>
      </c>
      <c r="N328" s="60"/>
    </row>
    <row r="329" spans="1:14" s="30" customFormat="1" ht="17.25" hidden="1" customHeight="1">
      <c r="A329" s="93" t="s">
        <v>160</v>
      </c>
      <c r="B329" s="94" t="s">
        <v>229</v>
      </c>
      <c r="C329" s="94" t="s">
        <v>17</v>
      </c>
      <c r="D329" s="94" t="s">
        <v>9</v>
      </c>
      <c r="E329" s="102" t="s">
        <v>1182</v>
      </c>
      <c r="F329" s="94">
        <v>800</v>
      </c>
      <c r="G329" s="96"/>
      <c r="H329" s="96">
        <f>H330</f>
        <v>0</v>
      </c>
      <c r="I329" s="96">
        <f t="shared" si="155"/>
        <v>0</v>
      </c>
      <c r="J329" s="96">
        <f t="shared" si="155"/>
        <v>0</v>
      </c>
      <c r="K329" s="96">
        <f t="shared" si="155"/>
        <v>0</v>
      </c>
      <c r="L329" s="96" t="e">
        <f t="shared" si="156"/>
        <v>#DIV/0!</v>
      </c>
      <c r="M329" s="96" t="e">
        <f t="shared" si="157"/>
        <v>#DIV/0!</v>
      </c>
      <c r="N329" s="60"/>
    </row>
    <row r="330" spans="1:14" s="30" customFormat="1" hidden="1">
      <c r="A330" s="93" t="s">
        <v>219</v>
      </c>
      <c r="B330" s="94" t="s">
        <v>229</v>
      </c>
      <c r="C330" s="94" t="s">
        <v>17</v>
      </c>
      <c r="D330" s="94" t="s">
        <v>9</v>
      </c>
      <c r="E330" s="102" t="s">
        <v>1182</v>
      </c>
      <c r="F330" s="94">
        <v>820</v>
      </c>
      <c r="G330" s="96"/>
      <c r="H330" s="96"/>
      <c r="I330" s="96"/>
      <c r="J330" s="96"/>
      <c r="K330" s="96"/>
      <c r="L330" s="96" t="e">
        <f t="shared" si="156"/>
        <v>#DIV/0!</v>
      </c>
      <c r="M330" s="96" t="e">
        <f t="shared" si="157"/>
        <v>#DIV/0!</v>
      </c>
      <c r="N330" s="60"/>
    </row>
    <row r="331" spans="1:14" ht="31.5" customHeight="1">
      <c r="A331" s="93" t="s">
        <v>250</v>
      </c>
      <c r="B331" s="94" t="s">
        <v>229</v>
      </c>
      <c r="C331" s="94" t="s">
        <v>17</v>
      </c>
      <c r="D331" s="94" t="s">
        <v>9</v>
      </c>
      <c r="E331" s="94" t="s">
        <v>251</v>
      </c>
      <c r="F331" s="95" t="s">
        <v>0</v>
      </c>
      <c r="G331" s="96">
        <v>62000</v>
      </c>
      <c r="H331" s="96">
        <f>H332</f>
        <v>62000</v>
      </c>
      <c r="I331" s="96">
        <f t="shared" ref="I331:K332" si="158">I332</f>
        <v>40000</v>
      </c>
      <c r="J331" s="96">
        <f t="shared" si="158"/>
        <v>40000</v>
      </c>
      <c r="K331" s="96">
        <f t="shared" si="158"/>
        <v>40000</v>
      </c>
      <c r="L331" s="96">
        <f t="shared" si="156"/>
        <v>64.516129032258064</v>
      </c>
      <c r="M331" s="96">
        <f t="shared" si="157"/>
        <v>100</v>
      </c>
    </row>
    <row r="332" spans="1:14" ht="25.5">
      <c r="A332" s="93" t="s">
        <v>130</v>
      </c>
      <c r="B332" s="94" t="s">
        <v>229</v>
      </c>
      <c r="C332" s="94" t="s">
        <v>17</v>
      </c>
      <c r="D332" s="94" t="s">
        <v>9</v>
      </c>
      <c r="E332" s="94" t="s">
        <v>251</v>
      </c>
      <c r="F332" s="94" t="s">
        <v>131</v>
      </c>
      <c r="G332" s="96">
        <v>62000</v>
      </c>
      <c r="H332" s="96">
        <f>H333</f>
        <v>62000</v>
      </c>
      <c r="I332" s="96">
        <f t="shared" si="158"/>
        <v>40000</v>
      </c>
      <c r="J332" s="96">
        <f t="shared" si="158"/>
        <v>40000</v>
      </c>
      <c r="K332" s="96">
        <f t="shared" si="158"/>
        <v>40000</v>
      </c>
      <c r="L332" s="96">
        <f t="shared" si="156"/>
        <v>64.516129032258064</v>
      </c>
      <c r="M332" s="96">
        <f t="shared" si="157"/>
        <v>100</v>
      </c>
    </row>
    <row r="333" spans="1:14" ht="25.5">
      <c r="A333" s="93" t="s">
        <v>248</v>
      </c>
      <c r="B333" s="94" t="s">
        <v>229</v>
      </c>
      <c r="C333" s="94" t="s">
        <v>17</v>
      </c>
      <c r="D333" s="94" t="s">
        <v>9</v>
      </c>
      <c r="E333" s="94" t="s">
        <v>251</v>
      </c>
      <c r="F333" s="94" t="s">
        <v>249</v>
      </c>
      <c r="G333" s="96">
        <v>62000</v>
      </c>
      <c r="H333" s="96">
        <v>62000</v>
      </c>
      <c r="I333" s="96">
        <v>40000</v>
      </c>
      <c r="J333" s="96">
        <v>40000</v>
      </c>
      <c r="K333" s="96">
        <v>40000</v>
      </c>
      <c r="L333" s="96">
        <f t="shared" si="156"/>
        <v>64.516129032258064</v>
      </c>
      <c r="M333" s="96">
        <f t="shared" si="157"/>
        <v>100</v>
      </c>
    </row>
    <row r="334" spans="1:14" ht="51">
      <c r="A334" s="93" t="s">
        <v>178</v>
      </c>
      <c r="B334" s="94" t="s">
        <v>229</v>
      </c>
      <c r="C334" s="94" t="s">
        <v>17</v>
      </c>
      <c r="D334" s="94" t="s">
        <v>9</v>
      </c>
      <c r="E334" s="94" t="s">
        <v>179</v>
      </c>
      <c r="F334" s="95" t="s">
        <v>0</v>
      </c>
      <c r="G334" s="96">
        <v>2600274.2000000002</v>
      </c>
      <c r="H334" s="96">
        <f>H335+H346+H353</f>
        <v>2600274.1406699996</v>
      </c>
      <c r="I334" s="96">
        <f t="shared" ref="I334:K334" si="159">I335+I346+I353</f>
        <v>1341790.8828700001</v>
      </c>
      <c r="J334" s="96">
        <f t="shared" si="159"/>
        <v>1341790.8828700001</v>
      </c>
      <c r="K334" s="96">
        <f t="shared" si="159"/>
        <v>1341790.8828700001</v>
      </c>
      <c r="L334" s="96">
        <f t="shared" si="136"/>
        <v>51.601900810514834</v>
      </c>
      <c r="M334" s="96">
        <f t="shared" si="137"/>
        <v>100</v>
      </c>
    </row>
    <row r="335" spans="1:14">
      <c r="A335" s="93" t="s">
        <v>252</v>
      </c>
      <c r="B335" s="94" t="s">
        <v>229</v>
      </c>
      <c r="C335" s="94" t="s">
        <v>17</v>
      </c>
      <c r="D335" s="94" t="s">
        <v>9</v>
      </c>
      <c r="E335" s="94" t="s">
        <v>253</v>
      </c>
      <c r="F335" s="95" t="s">
        <v>0</v>
      </c>
      <c r="G335" s="96">
        <v>82580.2</v>
      </c>
      <c r="H335" s="96">
        <f>H336+H341</f>
        <v>82580.2</v>
      </c>
      <c r="I335" s="96">
        <f t="shared" ref="I335:K335" si="160">-I336+I341</f>
        <v>0</v>
      </c>
      <c r="J335" s="96">
        <f t="shared" si="160"/>
        <v>0</v>
      </c>
      <c r="K335" s="96">
        <f t="shared" si="160"/>
        <v>0</v>
      </c>
      <c r="L335" s="96">
        <f t="shared" si="136"/>
        <v>0</v>
      </c>
      <c r="M335" s="96">
        <v>0</v>
      </c>
    </row>
    <row r="336" spans="1:14" ht="38.25">
      <c r="A336" s="93" t="s">
        <v>254</v>
      </c>
      <c r="B336" s="94" t="s">
        <v>229</v>
      </c>
      <c r="C336" s="94" t="s">
        <v>17</v>
      </c>
      <c r="D336" s="94" t="s">
        <v>9</v>
      </c>
      <c r="E336" s="94" t="s">
        <v>255</v>
      </c>
      <c r="F336" s="95" t="s">
        <v>0</v>
      </c>
      <c r="G336" s="96">
        <v>41423.199999999997</v>
      </c>
      <c r="H336" s="96">
        <f>H337+H339</f>
        <v>41423.199999999997</v>
      </c>
      <c r="I336" s="96">
        <f t="shared" ref="I336:K336" si="161">I337+I339</f>
        <v>0</v>
      </c>
      <c r="J336" s="96">
        <f t="shared" si="161"/>
        <v>0</v>
      </c>
      <c r="K336" s="96">
        <f t="shared" si="161"/>
        <v>0</v>
      </c>
      <c r="L336" s="96">
        <f t="shared" si="136"/>
        <v>0</v>
      </c>
      <c r="M336" s="96">
        <v>0</v>
      </c>
    </row>
    <row r="337" spans="1:13">
      <c r="A337" s="93" t="s">
        <v>105</v>
      </c>
      <c r="B337" s="94" t="s">
        <v>229</v>
      </c>
      <c r="C337" s="94" t="s">
        <v>17</v>
      </c>
      <c r="D337" s="94" t="s">
        <v>9</v>
      </c>
      <c r="E337" s="94" t="s">
        <v>255</v>
      </c>
      <c r="F337" s="94" t="s">
        <v>106</v>
      </c>
      <c r="G337" s="96">
        <v>4982.3</v>
      </c>
      <c r="H337" s="96">
        <f>H338</f>
        <v>4982.2763199999999</v>
      </c>
      <c r="I337" s="96">
        <f t="shared" ref="I337:K337" si="162">I338</f>
        <v>0</v>
      </c>
      <c r="J337" s="96">
        <f t="shared" si="162"/>
        <v>0</v>
      </c>
      <c r="K337" s="96">
        <f t="shared" si="162"/>
        <v>0</v>
      </c>
      <c r="L337" s="96">
        <f t="shared" si="136"/>
        <v>0</v>
      </c>
      <c r="M337" s="96">
        <v>0</v>
      </c>
    </row>
    <row r="338" spans="1:13">
      <c r="A338" s="93" t="s">
        <v>144</v>
      </c>
      <c r="B338" s="94" t="s">
        <v>229</v>
      </c>
      <c r="C338" s="94" t="s">
        <v>17</v>
      </c>
      <c r="D338" s="94" t="s">
        <v>9</v>
      </c>
      <c r="E338" s="94" t="s">
        <v>255</v>
      </c>
      <c r="F338" s="94" t="s">
        <v>145</v>
      </c>
      <c r="G338" s="96">
        <v>4982.3</v>
      </c>
      <c r="H338" s="96">
        <v>4982.2763199999999</v>
      </c>
      <c r="I338" s="96"/>
      <c r="J338" s="96"/>
      <c r="K338" s="96"/>
      <c r="L338" s="96">
        <v>0</v>
      </c>
      <c r="M338" s="96">
        <v>0</v>
      </c>
    </row>
    <row r="339" spans="1:13" ht="25.5">
      <c r="A339" s="93" t="s">
        <v>130</v>
      </c>
      <c r="B339" s="94" t="s">
        <v>229</v>
      </c>
      <c r="C339" s="94" t="s">
        <v>17</v>
      </c>
      <c r="D339" s="94" t="s">
        <v>9</v>
      </c>
      <c r="E339" s="94" t="s">
        <v>255</v>
      </c>
      <c r="F339" s="94" t="s">
        <v>131</v>
      </c>
      <c r="G339" s="96">
        <v>36440.9</v>
      </c>
      <c r="H339" s="96">
        <f>H340</f>
        <v>36440.92368</v>
      </c>
      <c r="I339" s="96">
        <f t="shared" ref="I339:K339" si="163">I340</f>
        <v>0</v>
      </c>
      <c r="J339" s="96">
        <f t="shared" si="163"/>
        <v>0</v>
      </c>
      <c r="K339" s="96">
        <f t="shared" si="163"/>
        <v>0</v>
      </c>
      <c r="L339" s="96">
        <f t="shared" si="136"/>
        <v>0</v>
      </c>
      <c r="M339" s="96">
        <v>0</v>
      </c>
    </row>
    <row r="340" spans="1:13" ht="25.5">
      <c r="A340" s="93" t="s">
        <v>248</v>
      </c>
      <c r="B340" s="94" t="s">
        <v>229</v>
      </c>
      <c r="C340" s="94" t="s">
        <v>17</v>
      </c>
      <c r="D340" s="94" t="s">
        <v>9</v>
      </c>
      <c r="E340" s="94" t="s">
        <v>255</v>
      </c>
      <c r="F340" s="94" t="s">
        <v>249</v>
      </c>
      <c r="G340" s="96">
        <v>36440.9</v>
      </c>
      <c r="H340" s="96">
        <v>36440.92368</v>
      </c>
      <c r="I340" s="96"/>
      <c r="J340" s="96"/>
      <c r="K340" s="96"/>
      <c r="L340" s="96">
        <f t="shared" si="136"/>
        <v>0</v>
      </c>
      <c r="M340" s="96">
        <v>0</v>
      </c>
    </row>
    <row r="341" spans="1:13" ht="25.5">
      <c r="A341" s="93" t="s">
        <v>256</v>
      </c>
      <c r="B341" s="94" t="s">
        <v>229</v>
      </c>
      <c r="C341" s="94" t="s">
        <v>17</v>
      </c>
      <c r="D341" s="94" t="s">
        <v>9</v>
      </c>
      <c r="E341" s="94" t="s">
        <v>257</v>
      </c>
      <c r="F341" s="95" t="s">
        <v>0</v>
      </c>
      <c r="G341" s="96">
        <v>41157</v>
      </c>
      <c r="H341" s="96">
        <f>H342+H344</f>
        <v>41157</v>
      </c>
      <c r="I341" s="96">
        <f t="shared" ref="I341:K341" si="164">I342+I344</f>
        <v>0</v>
      </c>
      <c r="J341" s="96">
        <f t="shared" si="164"/>
        <v>0</v>
      </c>
      <c r="K341" s="96">
        <f t="shared" si="164"/>
        <v>0</v>
      </c>
      <c r="L341" s="96">
        <f t="shared" si="136"/>
        <v>0</v>
      </c>
      <c r="M341" s="96">
        <v>0</v>
      </c>
    </row>
    <row r="342" spans="1:13">
      <c r="A342" s="93" t="s">
        <v>105</v>
      </c>
      <c r="B342" s="94" t="s">
        <v>229</v>
      </c>
      <c r="C342" s="94" t="s">
        <v>17</v>
      </c>
      <c r="D342" s="94" t="s">
        <v>9</v>
      </c>
      <c r="E342" s="94" t="s">
        <v>257</v>
      </c>
      <c r="F342" s="94" t="s">
        <v>106</v>
      </c>
      <c r="G342" s="96">
        <v>3758.5</v>
      </c>
      <c r="H342" s="96">
        <f>H343</f>
        <v>3758.4813899999999</v>
      </c>
      <c r="I342" s="96">
        <f t="shared" ref="I342:K342" si="165">I343</f>
        <v>0</v>
      </c>
      <c r="J342" s="96">
        <f t="shared" si="165"/>
        <v>0</v>
      </c>
      <c r="K342" s="96">
        <f t="shared" si="165"/>
        <v>0</v>
      </c>
      <c r="L342" s="96">
        <f t="shared" si="136"/>
        <v>0</v>
      </c>
      <c r="M342" s="96">
        <v>0</v>
      </c>
    </row>
    <row r="343" spans="1:13">
      <c r="A343" s="93" t="s">
        <v>144</v>
      </c>
      <c r="B343" s="94" t="s">
        <v>229</v>
      </c>
      <c r="C343" s="94" t="s">
        <v>17</v>
      </c>
      <c r="D343" s="94" t="s">
        <v>9</v>
      </c>
      <c r="E343" s="94" t="s">
        <v>257</v>
      </c>
      <c r="F343" s="94" t="s">
        <v>145</v>
      </c>
      <c r="G343" s="96">
        <v>3758.5</v>
      </c>
      <c r="H343" s="96">
        <v>3758.4813899999999</v>
      </c>
      <c r="I343" s="96"/>
      <c r="J343" s="96"/>
      <c r="K343" s="96"/>
      <c r="L343" s="96">
        <f t="shared" si="136"/>
        <v>0</v>
      </c>
      <c r="M343" s="96">
        <v>0</v>
      </c>
    </row>
    <row r="344" spans="1:13" ht="25.5">
      <c r="A344" s="93" t="s">
        <v>130</v>
      </c>
      <c r="B344" s="94" t="s">
        <v>229</v>
      </c>
      <c r="C344" s="94" t="s">
        <v>17</v>
      </c>
      <c r="D344" s="94" t="s">
        <v>9</v>
      </c>
      <c r="E344" s="94" t="s">
        <v>257</v>
      </c>
      <c r="F344" s="94" t="s">
        <v>131</v>
      </c>
      <c r="G344" s="96">
        <v>37398.5</v>
      </c>
      <c r="H344" s="96">
        <f>H345</f>
        <v>37398.518609999999</v>
      </c>
      <c r="I344" s="96">
        <f t="shared" ref="I344:K344" si="166">I345</f>
        <v>0</v>
      </c>
      <c r="J344" s="96">
        <f t="shared" si="166"/>
        <v>0</v>
      </c>
      <c r="K344" s="96">
        <f t="shared" si="166"/>
        <v>0</v>
      </c>
      <c r="L344" s="96">
        <f t="shared" si="136"/>
        <v>0</v>
      </c>
      <c r="M344" s="96">
        <v>0</v>
      </c>
    </row>
    <row r="345" spans="1:13" ht="25.5">
      <c r="A345" s="93" t="s">
        <v>248</v>
      </c>
      <c r="B345" s="94" t="s">
        <v>229</v>
      </c>
      <c r="C345" s="94" t="s">
        <v>17</v>
      </c>
      <c r="D345" s="94" t="s">
        <v>9</v>
      </c>
      <c r="E345" s="94" t="s">
        <v>257</v>
      </c>
      <c r="F345" s="94" t="s">
        <v>249</v>
      </c>
      <c r="G345" s="96">
        <v>37398.5</v>
      </c>
      <c r="H345" s="96">
        <v>37398.518609999999</v>
      </c>
      <c r="I345" s="96"/>
      <c r="J345" s="96"/>
      <c r="K345" s="96"/>
      <c r="L345" s="96">
        <f t="shared" si="136"/>
        <v>0</v>
      </c>
      <c r="M345" s="96">
        <v>0</v>
      </c>
    </row>
    <row r="346" spans="1:13" ht="25.5">
      <c r="A346" s="93" t="s">
        <v>180</v>
      </c>
      <c r="B346" s="94" t="s">
        <v>229</v>
      </c>
      <c r="C346" s="94" t="s">
        <v>17</v>
      </c>
      <c r="D346" s="94" t="s">
        <v>9</v>
      </c>
      <c r="E346" s="94" t="s">
        <v>181</v>
      </c>
      <c r="F346" s="95" t="s">
        <v>0</v>
      </c>
      <c r="G346" s="96">
        <v>1512669.5</v>
      </c>
      <c r="H346" s="96">
        <f>H347+H350</f>
        <v>1318849.80326</v>
      </c>
      <c r="I346" s="96">
        <f t="shared" ref="I346:K346" si="167">I347+I350</f>
        <v>477703.81351000001</v>
      </c>
      <c r="J346" s="96">
        <f t="shared" si="167"/>
        <v>477703.81351000001</v>
      </c>
      <c r="K346" s="96">
        <f t="shared" si="167"/>
        <v>477703.81351000001</v>
      </c>
      <c r="L346" s="96">
        <f t="shared" si="136"/>
        <v>36.221244627643529</v>
      </c>
      <c r="M346" s="96">
        <f t="shared" si="137"/>
        <v>100</v>
      </c>
    </row>
    <row r="347" spans="1:13" ht="38.25">
      <c r="A347" s="93" t="s">
        <v>182</v>
      </c>
      <c r="B347" s="94" t="s">
        <v>229</v>
      </c>
      <c r="C347" s="94" t="s">
        <v>17</v>
      </c>
      <c r="D347" s="94" t="s">
        <v>9</v>
      </c>
      <c r="E347" s="94" t="s">
        <v>183</v>
      </c>
      <c r="F347" s="95" t="s">
        <v>0</v>
      </c>
      <c r="G347" s="96">
        <v>883582.9</v>
      </c>
      <c r="H347" s="96">
        <f>H348</f>
        <v>883582.85485999996</v>
      </c>
      <c r="I347" s="96">
        <f t="shared" ref="I347:K348" si="168">I348</f>
        <v>321275.45841999998</v>
      </c>
      <c r="J347" s="96">
        <f t="shared" si="168"/>
        <v>321275.45841999998</v>
      </c>
      <c r="K347" s="96">
        <f t="shared" si="168"/>
        <v>321275.45841999998</v>
      </c>
      <c r="L347" s="96">
        <f t="shared" si="136"/>
        <v>36.360535591300575</v>
      </c>
      <c r="M347" s="96">
        <f t="shared" si="137"/>
        <v>100</v>
      </c>
    </row>
    <row r="348" spans="1:13">
      <c r="A348" s="93" t="s">
        <v>105</v>
      </c>
      <c r="B348" s="94" t="s">
        <v>229</v>
      </c>
      <c r="C348" s="94" t="s">
        <v>17</v>
      </c>
      <c r="D348" s="94" t="s">
        <v>9</v>
      </c>
      <c r="E348" s="94" t="s">
        <v>183</v>
      </c>
      <c r="F348" s="94" t="s">
        <v>106</v>
      </c>
      <c r="G348" s="96">
        <v>883582.9</v>
      </c>
      <c r="H348" s="96">
        <f>H349</f>
        <v>883582.85485999996</v>
      </c>
      <c r="I348" s="96">
        <f t="shared" si="168"/>
        <v>321275.45841999998</v>
      </c>
      <c r="J348" s="96">
        <f t="shared" si="168"/>
        <v>321275.45841999998</v>
      </c>
      <c r="K348" s="96">
        <f t="shared" si="168"/>
        <v>321275.45841999998</v>
      </c>
      <c r="L348" s="96">
        <f t="shared" si="136"/>
        <v>36.360535591300575</v>
      </c>
      <c r="M348" s="96">
        <f t="shared" si="137"/>
        <v>100</v>
      </c>
    </row>
    <row r="349" spans="1:13">
      <c r="A349" s="93" t="s">
        <v>144</v>
      </c>
      <c r="B349" s="94" t="s">
        <v>229</v>
      </c>
      <c r="C349" s="94" t="s">
        <v>17</v>
      </c>
      <c r="D349" s="94" t="s">
        <v>9</v>
      </c>
      <c r="E349" s="94" t="s">
        <v>183</v>
      </c>
      <c r="F349" s="94" t="s">
        <v>145</v>
      </c>
      <c r="G349" s="96">
        <v>883582.9</v>
      </c>
      <c r="H349" s="96">
        <v>883582.85485999996</v>
      </c>
      <c r="I349" s="96">
        <v>321275.45841999998</v>
      </c>
      <c r="J349" s="96">
        <v>321275.45841999998</v>
      </c>
      <c r="K349" s="96">
        <v>321275.45841999998</v>
      </c>
      <c r="L349" s="96">
        <f t="shared" si="136"/>
        <v>36.360535591300575</v>
      </c>
      <c r="M349" s="96">
        <f t="shared" si="137"/>
        <v>100</v>
      </c>
    </row>
    <row r="350" spans="1:13" ht="25.5">
      <c r="A350" s="93" t="s">
        <v>258</v>
      </c>
      <c r="B350" s="94" t="s">
        <v>229</v>
      </c>
      <c r="C350" s="94" t="s">
        <v>17</v>
      </c>
      <c r="D350" s="94" t="s">
        <v>9</v>
      </c>
      <c r="E350" s="94" t="s">
        <v>259</v>
      </c>
      <c r="F350" s="95" t="s">
        <v>0</v>
      </c>
      <c r="G350" s="96">
        <v>629086.6</v>
      </c>
      <c r="H350" s="96">
        <f>H351</f>
        <v>435266.94839999999</v>
      </c>
      <c r="I350" s="96">
        <f t="shared" ref="I350:K351" si="169">I351</f>
        <v>156428.35509</v>
      </c>
      <c r="J350" s="96">
        <f t="shared" si="169"/>
        <v>156428.35509</v>
      </c>
      <c r="K350" s="96">
        <f t="shared" si="169"/>
        <v>156428.35509</v>
      </c>
      <c r="L350" s="96">
        <f t="shared" si="136"/>
        <v>35.938486867660366</v>
      </c>
      <c r="M350" s="96">
        <f t="shared" si="137"/>
        <v>100</v>
      </c>
    </row>
    <row r="351" spans="1:13">
      <c r="A351" s="93" t="s">
        <v>105</v>
      </c>
      <c r="B351" s="94" t="s">
        <v>229</v>
      </c>
      <c r="C351" s="94" t="s">
        <v>17</v>
      </c>
      <c r="D351" s="94" t="s">
        <v>9</v>
      </c>
      <c r="E351" s="94" t="s">
        <v>259</v>
      </c>
      <c r="F351" s="94" t="s">
        <v>106</v>
      </c>
      <c r="G351" s="96">
        <v>629086.6</v>
      </c>
      <c r="H351" s="96">
        <f>H352</f>
        <v>435266.94839999999</v>
      </c>
      <c r="I351" s="96">
        <f t="shared" si="169"/>
        <v>156428.35509</v>
      </c>
      <c r="J351" s="96">
        <f t="shared" si="169"/>
        <v>156428.35509</v>
      </c>
      <c r="K351" s="96">
        <f t="shared" si="169"/>
        <v>156428.35509</v>
      </c>
      <c r="L351" s="96">
        <f t="shared" si="136"/>
        <v>35.938486867660366</v>
      </c>
      <c r="M351" s="96">
        <f t="shared" si="137"/>
        <v>100</v>
      </c>
    </row>
    <row r="352" spans="1:13">
      <c r="A352" s="93" t="s">
        <v>144</v>
      </c>
      <c r="B352" s="94" t="s">
        <v>229</v>
      </c>
      <c r="C352" s="94" t="s">
        <v>17</v>
      </c>
      <c r="D352" s="94" t="s">
        <v>9</v>
      </c>
      <c r="E352" s="94" t="s">
        <v>259</v>
      </c>
      <c r="F352" s="94" t="s">
        <v>145</v>
      </c>
      <c r="G352" s="96">
        <v>629086.6</v>
      </c>
      <c r="H352" s="96">
        <f>515266.9484-80000</f>
        <v>435266.94839999999</v>
      </c>
      <c r="I352" s="96">
        <v>156428.35509</v>
      </c>
      <c r="J352" s="96">
        <v>156428.35509</v>
      </c>
      <c r="K352" s="96">
        <v>156428.35509</v>
      </c>
      <c r="L352" s="96">
        <f t="shared" si="136"/>
        <v>35.938486867660366</v>
      </c>
      <c r="M352" s="96">
        <f t="shared" si="137"/>
        <v>100</v>
      </c>
    </row>
    <row r="353" spans="1:14" ht="25.5">
      <c r="A353" s="93" t="s">
        <v>260</v>
      </c>
      <c r="B353" s="94" t="s">
        <v>229</v>
      </c>
      <c r="C353" s="94" t="s">
        <v>17</v>
      </c>
      <c r="D353" s="94" t="s">
        <v>9</v>
      </c>
      <c r="E353" s="94" t="s">
        <v>261</v>
      </c>
      <c r="F353" s="95" t="s">
        <v>0</v>
      </c>
      <c r="G353" s="96">
        <v>1005024.5</v>
      </c>
      <c r="H353" s="96">
        <f>H354+H357</f>
        <v>1198844.13741</v>
      </c>
      <c r="I353" s="96">
        <f>I354+I357</f>
        <v>864087.06936000008</v>
      </c>
      <c r="J353" s="96">
        <f t="shared" ref="J353:K353" si="170">J354+J357</f>
        <v>864087.06936000008</v>
      </c>
      <c r="K353" s="96">
        <f t="shared" si="170"/>
        <v>864087.06936000008</v>
      </c>
      <c r="L353" s="96">
        <f t="shared" si="136"/>
        <v>72.076681396364521</v>
      </c>
      <c r="M353" s="96">
        <f t="shared" si="137"/>
        <v>100</v>
      </c>
    </row>
    <row r="354" spans="1:14" ht="51">
      <c r="A354" s="93" t="s">
        <v>262</v>
      </c>
      <c r="B354" s="94" t="s">
        <v>229</v>
      </c>
      <c r="C354" s="94" t="s">
        <v>17</v>
      </c>
      <c r="D354" s="94" t="s">
        <v>9</v>
      </c>
      <c r="E354" s="94" t="s">
        <v>263</v>
      </c>
      <c r="F354" s="95" t="s">
        <v>0</v>
      </c>
      <c r="G354" s="96">
        <v>923865.3</v>
      </c>
      <c r="H354" s="96">
        <f>H355</f>
        <v>923865.27125999995</v>
      </c>
      <c r="I354" s="96">
        <f>I355</f>
        <v>604361.96536000003</v>
      </c>
      <c r="J354" s="96">
        <f>J355</f>
        <v>604361.96536000003</v>
      </c>
      <c r="K354" s="96">
        <f>K355</f>
        <v>604361.96536000003</v>
      </c>
      <c r="L354" s="96">
        <f t="shared" ref="L354:L427" si="171">K354/H354*100</f>
        <v>65.416677535215712</v>
      </c>
      <c r="M354" s="96">
        <f t="shared" ref="M354:M427" si="172">K354/I354*100</f>
        <v>100</v>
      </c>
    </row>
    <row r="355" spans="1:14">
      <c r="A355" s="93" t="s">
        <v>105</v>
      </c>
      <c r="B355" s="94" t="s">
        <v>229</v>
      </c>
      <c r="C355" s="94" t="s">
        <v>17</v>
      </c>
      <c r="D355" s="94" t="s">
        <v>9</v>
      </c>
      <c r="E355" s="94" t="s">
        <v>263</v>
      </c>
      <c r="F355" s="94" t="s">
        <v>106</v>
      </c>
      <c r="G355" s="96">
        <v>923865.3</v>
      </c>
      <c r="H355" s="96">
        <f>H356</f>
        <v>923865.27125999995</v>
      </c>
      <c r="I355" s="96">
        <f t="shared" ref="I355:K355" si="173">I356</f>
        <v>604361.96536000003</v>
      </c>
      <c r="J355" s="96">
        <f t="shared" si="173"/>
        <v>604361.96536000003</v>
      </c>
      <c r="K355" s="96">
        <f t="shared" si="173"/>
        <v>604361.96536000003</v>
      </c>
      <c r="L355" s="96">
        <f t="shared" si="171"/>
        <v>65.416677535215712</v>
      </c>
      <c r="M355" s="96">
        <f t="shared" si="172"/>
        <v>100</v>
      </c>
    </row>
    <row r="356" spans="1:14">
      <c r="A356" s="93" t="s">
        <v>144</v>
      </c>
      <c r="B356" s="94" t="s">
        <v>229</v>
      </c>
      <c r="C356" s="94" t="s">
        <v>17</v>
      </c>
      <c r="D356" s="94" t="s">
        <v>9</v>
      </c>
      <c r="E356" s="94" t="s">
        <v>263</v>
      </c>
      <c r="F356" s="94" t="s">
        <v>145</v>
      </c>
      <c r="G356" s="96">
        <v>923865.3</v>
      </c>
      <c r="H356" s="96">
        <v>923865.27125999995</v>
      </c>
      <c r="I356" s="96">
        <v>604361.96536000003</v>
      </c>
      <c r="J356" s="96">
        <v>604361.96536000003</v>
      </c>
      <c r="K356" s="96">
        <v>604361.96536000003</v>
      </c>
      <c r="L356" s="96">
        <f t="shared" si="171"/>
        <v>65.416677535215712</v>
      </c>
      <c r="M356" s="96">
        <f t="shared" si="172"/>
        <v>100</v>
      </c>
    </row>
    <row r="357" spans="1:14" ht="38.25">
      <c r="A357" s="93" t="s">
        <v>264</v>
      </c>
      <c r="B357" s="94" t="s">
        <v>229</v>
      </c>
      <c r="C357" s="94" t="s">
        <v>17</v>
      </c>
      <c r="D357" s="94" t="s">
        <v>9</v>
      </c>
      <c r="E357" s="94" t="s">
        <v>265</v>
      </c>
      <c r="F357" s="95" t="s">
        <v>0</v>
      </c>
      <c r="G357" s="96">
        <v>81159.199999999997</v>
      </c>
      <c r="H357" s="96">
        <f>H358</f>
        <v>274978.86615000002</v>
      </c>
      <c r="I357" s="96">
        <f t="shared" ref="I357:K358" si="174">I358</f>
        <v>259725.10399999999</v>
      </c>
      <c r="J357" s="96">
        <f t="shared" si="174"/>
        <v>259725.10399999999</v>
      </c>
      <c r="K357" s="96">
        <f t="shared" si="174"/>
        <v>259725.10399999999</v>
      </c>
      <c r="L357" s="96">
        <f t="shared" si="171"/>
        <v>94.452751091904219</v>
      </c>
      <c r="M357" s="96">
        <f t="shared" si="172"/>
        <v>100</v>
      </c>
    </row>
    <row r="358" spans="1:14">
      <c r="A358" s="93" t="s">
        <v>105</v>
      </c>
      <c r="B358" s="94" t="s">
        <v>229</v>
      </c>
      <c r="C358" s="94" t="s">
        <v>17</v>
      </c>
      <c r="D358" s="94" t="s">
        <v>9</v>
      </c>
      <c r="E358" s="94" t="s">
        <v>265</v>
      </c>
      <c r="F358" s="94" t="s">
        <v>106</v>
      </c>
      <c r="G358" s="96">
        <v>81159.199999999997</v>
      </c>
      <c r="H358" s="96">
        <f>H359</f>
        <v>274978.86615000002</v>
      </c>
      <c r="I358" s="96">
        <f t="shared" si="174"/>
        <v>259725.10399999999</v>
      </c>
      <c r="J358" s="96">
        <f t="shared" si="174"/>
        <v>259725.10399999999</v>
      </c>
      <c r="K358" s="96">
        <f t="shared" si="174"/>
        <v>259725.10399999999</v>
      </c>
      <c r="L358" s="96">
        <f t="shared" si="171"/>
        <v>94.452751091904219</v>
      </c>
      <c r="M358" s="96">
        <f t="shared" si="172"/>
        <v>100</v>
      </c>
    </row>
    <row r="359" spans="1:14">
      <c r="A359" s="93" t="s">
        <v>144</v>
      </c>
      <c r="B359" s="94" t="s">
        <v>229</v>
      </c>
      <c r="C359" s="94" t="s">
        <v>17</v>
      </c>
      <c r="D359" s="94" t="s">
        <v>9</v>
      </c>
      <c r="E359" s="94" t="s">
        <v>265</v>
      </c>
      <c r="F359" s="94" t="s">
        <v>145</v>
      </c>
      <c r="G359" s="96">
        <v>81159.199999999997</v>
      </c>
      <c r="H359" s="96">
        <f>194978.86615+80000</f>
        <v>274978.86615000002</v>
      </c>
      <c r="I359" s="96">
        <v>259725.10399999999</v>
      </c>
      <c r="J359" s="96">
        <v>259725.10399999999</v>
      </c>
      <c r="K359" s="96">
        <v>259725.10399999999</v>
      </c>
      <c r="L359" s="96">
        <f t="shared" si="171"/>
        <v>94.452751091904219</v>
      </c>
      <c r="M359" s="96">
        <f t="shared" si="172"/>
        <v>100</v>
      </c>
    </row>
    <row r="360" spans="1:14" s="22" customFormat="1">
      <c r="A360" s="93" t="s">
        <v>659</v>
      </c>
      <c r="B360" s="94" t="s">
        <v>229</v>
      </c>
      <c r="C360" s="94" t="s">
        <v>17</v>
      </c>
      <c r="D360" s="94" t="s">
        <v>9</v>
      </c>
      <c r="E360" s="102" t="s">
        <v>660</v>
      </c>
      <c r="F360" s="94"/>
      <c r="G360" s="96"/>
      <c r="H360" s="96">
        <f>H361</f>
        <v>1293.73937</v>
      </c>
      <c r="I360" s="96">
        <f t="shared" ref="I360:K362" si="175">I361</f>
        <v>1293.73937</v>
      </c>
      <c r="J360" s="96">
        <f t="shared" si="175"/>
        <v>1293.73937</v>
      </c>
      <c r="K360" s="96">
        <f t="shared" si="175"/>
        <v>1293.73937</v>
      </c>
      <c r="L360" s="96">
        <f t="shared" si="171"/>
        <v>100</v>
      </c>
      <c r="M360" s="96">
        <f t="shared" si="172"/>
        <v>100</v>
      </c>
      <c r="N360" s="60"/>
    </row>
    <row r="361" spans="1:14" s="22" customFormat="1">
      <c r="A361" s="93" t="s">
        <v>659</v>
      </c>
      <c r="B361" s="94" t="s">
        <v>229</v>
      </c>
      <c r="C361" s="94" t="s">
        <v>17</v>
      </c>
      <c r="D361" s="94" t="s">
        <v>9</v>
      </c>
      <c r="E361" s="102" t="s">
        <v>661</v>
      </c>
      <c r="F361" s="94"/>
      <c r="G361" s="96"/>
      <c r="H361" s="96">
        <f>H362</f>
        <v>1293.73937</v>
      </c>
      <c r="I361" s="96">
        <f t="shared" si="175"/>
        <v>1293.73937</v>
      </c>
      <c r="J361" s="96">
        <f t="shared" si="175"/>
        <v>1293.73937</v>
      </c>
      <c r="K361" s="96">
        <f t="shared" si="175"/>
        <v>1293.73937</v>
      </c>
      <c r="L361" s="96">
        <f t="shared" si="171"/>
        <v>100</v>
      </c>
      <c r="M361" s="96">
        <f t="shared" si="172"/>
        <v>100</v>
      </c>
      <c r="N361" s="60"/>
    </row>
    <row r="362" spans="1:14" s="22" customFormat="1">
      <c r="A362" s="104" t="s">
        <v>105</v>
      </c>
      <c r="B362" s="94" t="s">
        <v>229</v>
      </c>
      <c r="C362" s="94" t="s">
        <v>17</v>
      </c>
      <c r="D362" s="94" t="s">
        <v>9</v>
      </c>
      <c r="E362" s="102" t="s">
        <v>661</v>
      </c>
      <c r="F362" s="94">
        <v>500</v>
      </c>
      <c r="G362" s="96"/>
      <c r="H362" s="96">
        <f>H363</f>
        <v>1293.73937</v>
      </c>
      <c r="I362" s="96">
        <f t="shared" si="175"/>
        <v>1293.73937</v>
      </c>
      <c r="J362" s="96">
        <f t="shared" si="175"/>
        <v>1293.73937</v>
      </c>
      <c r="K362" s="96">
        <f t="shared" si="175"/>
        <v>1293.73937</v>
      </c>
      <c r="L362" s="96">
        <f t="shared" si="171"/>
        <v>100</v>
      </c>
      <c r="M362" s="96">
        <f t="shared" si="172"/>
        <v>100</v>
      </c>
      <c r="N362" s="60"/>
    </row>
    <row r="363" spans="1:14" s="22" customFormat="1">
      <c r="A363" s="104" t="s">
        <v>1173</v>
      </c>
      <c r="B363" s="94" t="s">
        <v>229</v>
      </c>
      <c r="C363" s="94" t="s">
        <v>17</v>
      </c>
      <c r="D363" s="94" t="s">
        <v>9</v>
      </c>
      <c r="E363" s="102" t="s">
        <v>661</v>
      </c>
      <c r="F363" s="94">
        <v>540</v>
      </c>
      <c r="G363" s="96"/>
      <c r="H363" s="96">
        <v>1293.73937</v>
      </c>
      <c r="I363" s="96">
        <v>1293.73937</v>
      </c>
      <c r="J363" s="96">
        <v>1293.73937</v>
      </c>
      <c r="K363" s="96">
        <v>1293.73937</v>
      </c>
      <c r="L363" s="96">
        <f t="shared" si="171"/>
        <v>100</v>
      </c>
      <c r="M363" s="96">
        <f t="shared" si="172"/>
        <v>100</v>
      </c>
      <c r="N363" s="60"/>
    </row>
    <row r="364" spans="1:14" s="18" customFormat="1">
      <c r="A364" s="93"/>
      <c r="B364" s="94"/>
      <c r="C364" s="94"/>
      <c r="D364" s="94"/>
      <c r="E364" s="94"/>
      <c r="F364" s="94"/>
      <c r="G364" s="96"/>
      <c r="H364" s="96"/>
      <c r="I364" s="96"/>
      <c r="J364" s="96"/>
      <c r="K364" s="96"/>
      <c r="L364" s="96"/>
      <c r="M364" s="96"/>
      <c r="N364" s="60"/>
    </row>
    <row r="365" spans="1:14">
      <c r="A365" s="93" t="s">
        <v>47</v>
      </c>
      <c r="B365" s="94" t="s">
        <v>229</v>
      </c>
      <c r="C365" s="94" t="s">
        <v>17</v>
      </c>
      <c r="D365" s="94" t="s">
        <v>11</v>
      </c>
      <c r="E365" s="95" t="s">
        <v>0</v>
      </c>
      <c r="F365" s="95" t="s">
        <v>0</v>
      </c>
      <c r="G365" s="96">
        <v>2617745.1</v>
      </c>
      <c r="H365" s="96">
        <f>H366+H399</f>
        <v>2622937.6140500004</v>
      </c>
      <c r="I365" s="96">
        <f t="shared" ref="I365:K365" si="176">I366+I399</f>
        <v>2105830.7814800004</v>
      </c>
      <c r="J365" s="96">
        <f t="shared" si="176"/>
        <v>2105830.78088</v>
      </c>
      <c r="K365" s="96">
        <f t="shared" si="176"/>
        <v>2105830.5847399998</v>
      </c>
      <c r="L365" s="96">
        <f t="shared" si="171"/>
        <v>80.285195250543879</v>
      </c>
      <c r="M365" s="96">
        <f t="shared" si="172"/>
        <v>99.99999065736894</v>
      </c>
    </row>
    <row r="366" spans="1:14" ht="38.25">
      <c r="A366" s="93" t="s">
        <v>236</v>
      </c>
      <c r="B366" s="94" t="s">
        <v>229</v>
      </c>
      <c r="C366" s="94" t="s">
        <v>17</v>
      </c>
      <c r="D366" s="94" t="s">
        <v>11</v>
      </c>
      <c r="E366" s="94" t="s">
        <v>237</v>
      </c>
      <c r="F366" s="95" t="s">
        <v>0</v>
      </c>
      <c r="G366" s="96">
        <v>2617745.1</v>
      </c>
      <c r="H366" s="96">
        <f>H367+H380</f>
        <v>2617745.0464500003</v>
      </c>
      <c r="I366" s="96">
        <f t="shared" ref="I366:K366" si="177">I367+I380</f>
        <v>2100638.2138800002</v>
      </c>
      <c r="J366" s="96">
        <f t="shared" si="177"/>
        <v>2100638.2138800002</v>
      </c>
      <c r="K366" s="96">
        <f t="shared" si="177"/>
        <v>2100638.01774</v>
      </c>
      <c r="L366" s="96">
        <f t="shared" si="171"/>
        <v>80.246088922553255</v>
      </c>
      <c r="M366" s="96">
        <f t="shared" si="172"/>
        <v>99.999990662837661</v>
      </c>
    </row>
    <row r="367" spans="1:14" ht="25.5">
      <c r="A367" s="93" t="s">
        <v>238</v>
      </c>
      <c r="B367" s="94" t="s">
        <v>229</v>
      </c>
      <c r="C367" s="94" t="s">
        <v>17</v>
      </c>
      <c r="D367" s="94" t="s">
        <v>11</v>
      </c>
      <c r="E367" s="94" t="s">
        <v>239</v>
      </c>
      <c r="F367" s="95" t="s">
        <v>0</v>
      </c>
      <c r="G367" s="96">
        <v>207112.8</v>
      </c>
      <c r="H367" s="96">
        <f>H368+H371+H374+H377</f>
        <v>207112.761</v>
      </c>
      <c r="I367" s="96">
        <f t="shared" ref="I367:K367" si="178">I368+I371+I374+I377</f>
        <v>27280.731240000001</v>
      </c>
      <c r="J367" s="96">
        <f t="shared" si="178"/>
        <v>27280.731240000001</v>
      </c>
      <c r="K367" s="96">
        <f t="shared" si="178"/>
        <v>27280.731240000001</v>
      </c>
      <c r="L367" s="96">
        <f t="shared" si="171"/>
        <v>13.171921956078798</v>
      </c>
      <c r="M367" s="96">
        <v>0</v>
      </c>
    </row>
    <row r="368" spans="1:14" ht="25.5">
      <c r="A368" s="93" t="s">
        <v>142</v>
      </c>
      <c r="B368" s="94" t="s">
        <v>229</v>
      </c>
      <c r="C368" s="94" t="s">
        <v>17</v>
      </c>
      <c r="D368" s="94" t="s">
        <v>11</v>
      </c>
      <c r="E368" s="94" t="s">
        <v>266</v>
      </c>
      <c r="F368" s="95" t="s">
        <v>0</v>
      </c>
      <c r="G368" s="96">
        <v>2112.8000000000002</v>
      </c>
      <c r="H368" s="96">
        <f>H369</f>
        <v>2112.761</v>
      </c>
      <c r="I368" s="96">
        <f t="shared" ref="I368:K369" si="179">I369</f>
        <v>0</v>
      </c>
      <c r="J368" s="96">
        <f t="shared" si="179"/>
        <v>0</v>
      </c>
      <c r="K368" s="96">
        <f t="shared" si="179"/>
        <v>0</v>
      </c>
      <c r="L368" s="96">
        <f t="shared" si="171"/>
        <v>0</v>
      </c>
      <c r="M368" s="96">
        <v>0</v>
      </c>
    </row>
    <row r="369" spans="1:13">
      <c r="A369" s="93" t="s">
        <v>105</v>
      </c>
      <c r="B369" s="94" t="s">
        <v>229</v>
      </c>
      <c r="C369" s="94" t="s">
        <v>17</v>
      </c>
      <c r="D369" s="94" t="s">
        <v>11</v>
      </c>
      <c r="E369" s="94" t="s">
        <v>266</v>
      </c>
      <c r="F369" s="94" t="s">
        <v>106</v>
      </c>
      <c r="G369" s="96">
        <v>2112.8000000000002</v>
      </c>
      <c r="H369" s="96">
        <f>H370</f>
        <v>2112.761</v>
      </c>
      <c r="I369" s="96">
        <f t="shared" si="179"/>
        <v>0</v>
      </c>
      <c r="J369" s="96">
        <f t="shared" si="179"/>
        <v>0</v>
      </c>
      <c r="K369" s="96">
        <f t="shared" si="179"/>
        <v>0</v>
      </c>
      <c r="L369" s="96">
        <f t="shared" si="171"/>
        <v>0</v>
      </c>
      <c r="M369" s="96">
        <v>0</v>
      </c>
    </row>
    <row r="370" spans="1:13">
      <c r="A370" s="93" t="s">
        <v>144</v>
      </c>
      <c r="B370" s="94" t="s">
        <v>229</v>
      </c>
      <c r="C370" s="94" t="s">
        <v>17</v>
      </c>
      <c r="D370" s="94" t="s">
        <v>11</v>
      </c>
      <c r="E370" s="94" t="s">
        <v>266</v>
      </c>
      <c r="F370" s="94" t="s">
        <v>145</v>
      </c>
      <c r="G370" s="96">
        <v>2112.8000000000002</v>
      </c>
      <c r="H370" s="96">
        <v>2112.761</v>
      </c>
      <c r="I370" s="96">
        <v>0</v>
      </c>
      <c r="J370" s="96">
        <v>0</v>
      </c>
      <c r="K370" s="96">
        <v>0</v>
      </c>
      <c r="L370" s="96">
        <f t="shared" si="171"/>
        <v>0</v>
      </c>
      <c r="M370" s="96">
        <v>0</v>
      </c>
    </row>
    <row r="371" spans="1:13" ht="38.25">
      <c r="A371" s="93" t="s">
        <v>267</v>
      </c>
      <c r="B371" s="94" t="s">
        <v>229</v>
      </c>
      <c r="C371" s="94" t="s">
        <v>17</v>
      </c>
      <c r="D371" s="94" t="s">
        <v>11</v>
      </c>
      <c r="E371" s="94" t="s">
        <v>268</v>
      </c>
      <c r="F371" s="95" t="s">
        <v>0</v>
      </c>
      <c r="G371" s="96">
        <v>30000</v>
      </c>
      <c r="H371" s="96">
        <f>H372</f>
        <v>30000</v>
      </c>
      <c r="I371" s="96">
        <f t="shared" ref="I371:K372" si="180">I372</f>
        <v>0</v>
      </c>
      <c r="J371" s="96">
        <f t="shared" si="180"/>
        <v>0</v>
      </c>
      <c r="K371" s="96">
        <f t="shared" si="180"/>
        <v>0</v>
      </c>
      <c r="L371" s="96">
        <f t="shared" si="171"/>
        <v>0</v>
      </c>
      <c r="M371" s="96">
        <v>0</v>
      </c>
    </row>
    <row r="372" spans="1:13">
      <c r="A372" s="93" t="s">
        <v>160</v>
      </c>
      <c r="B372" s="94" t="s">
        <v>229</v>
      </c>
      <c r="C372" s="94" t="s">
        <v>17</v>
      </c>
      <c r="D372" s="94" t="s">
        <v>11</v>
      </c>
      <c r="E372" s="94" t="s">
        <v>268</v>
      </c>
      <c r="F372" s="94" t="s">
        <v>161</v>
      </c>
      <c r="G372" s="96">
        <v>30000</v>
      </c>
      <c r="H372" s="96">
        <f>H373</f>
        <v>30000</v>
      </c>
      <c r="I372" s="96">
        <f t="shared" si="180"/>
        <v>0</v>
      </c>
      <c r="J372" s="96">
        <f t="shared" si="180"/>
        <v>0</v>
      </c>
      <c r="K372" s="96">
        <f t="shared" si="180"/>
        <v>0</v>
      </c>
      <c r="L372" s="96">
        <f t="shared" si="171"/>
        <v>0</v>
      </c>
      <c r="M372" s="96">
        <v>0</v>
      </c>
    </row>
    <row r="373" spans="1:13" ht="25.5">
      <c r="A373" s="93" t="s">
        <v>269</v>
      </c>
      <c r="B373" s="94" t="s">
        <v>229</v>
      </c>
      <c r="C373" s="94" t="s">
        <v>17</v>
      </c>
      <c r="D373" s="94" t="s">
        <v>11</v>
      </c>
      <c r="E373" s="94" t="s">
        <v>268</v>
      </c>
      <c r="F373" s="94" t="s">
        <v>270</v>
      </c>
      <c r="G373" s="96">
        <v>30000</v>
      </c>
      <c r="H373" s="96">
        <v>30000</v>
      </c>
      <c r="I373" s="96">
        <v>0</v>
      </c>
      <c r="J373" s="96">
        <v>0</v>
      </c>
      <c r="K373" s="96">
        <v>0</v>
      </c>
      <c r="L373" s="96">
        <f t="shared" si="171"/>
        <v>0</v>
      </c>
      <c r="M373" s="96">
        <v>0</v>
      </c>
    </row>
    <row r="374" spans="1:13" ht="25.5">
      <c r="A374" s="93" t="s">
        <v>271</v>
      </c>
      <c r="B374" s="94" t="s">
        <v>229</v>
      </c>
      <c r="C374" s="94" t="s">
        <v>17</v>
      </c>
      <c r="D374" s="94" t="s">
        <v>11</v>
      </c>
      <c r="E374" s="94" t="s">
        <v>272</v>
      </c>
      <c r="F374" s="95" t="s">
        <v>0</v>
      </c>
      <c r="G374" s="96">
        <v>105000</v>
      </c>
      <c r="H374" s="96">
        <f>H375</f>
        <v>105000</v>
      </c>
      <c r="I374" s="96">
        <f t="shared" ref="I374:K375" si="181">I375</f>
        <v>27280.731240000001</v>
      </c>
      <c r="J374" s="96">
        <f t="shared" si="181"/>
        <v>27280.731240000001</v>
      </c>
      <c r="K374" s="96">
        <f t="shared" si="181"/>
        <v>27280.731240000001</v>
      </c>
      <c r="L374" s="96">
        <f t="shared" si="171"/>
        <v>25.981648800000002</v>
      </c>
      <c r="M374" s="96">
        <v>0</v>
      </c>
    </row>
    <row r="375" spans="1:13">
      <c r="A375" s="93" t="s">
        <v>105</v>
      </c>
      <c r="B375" s="94" t="s">
        <v>229</v>
      </c>
      <c r="C375" s="94" t="s">
        <v>17</v>
      </c>
      <c r="D375" s="94" t="s">
        <v>11</v>
      </c>
      <c r="E375" s="94" t="s">
        <v>272</v>
      </c>
      <c r="F375" s="94" t="s">
        <v>106</v>
      </c>
      <c r="G375" s="96">
        <v>105000</v>
      </c>
      <c r="H375" s="96">
        <f>H376</f>
        <v>105000</v>
      </c>
      <c r="I375" s="96">
        <f t="shared" si="181"/>
        <v>27280.731240000001</v>
      </c>
      <c r="J375" s="96">
        <f t="shared" si="181"/>
        <v>27280.731240000001</v>
      </c>
      <c r="K375" s="96">
        <f t="shared" si="181"/>
        <v>27280.731240000001</v>
      </c>
      <c r="L375" s="96">
        <f t="shared" si="171"/>
        <v>25.981648800000002</v>
      </c>
      <c r="M375" s="96">
        <v>0</v>
      </c>
    </row>
    <row r="376" spans="1:13">
      <c r="A376" s="93" t="s">
        <v>144</v>
      </c>
      <c r="B376" s="94" t="s">
        <v>229</v>
      </c>
      <c r="C376" s="94" t="s">
        <v>17</v>
      </c>
      <c r="D376" s="94" t="s">
        <v>11</v>
      </c>
      <c r="E376" s="94" t="s">
        <v>272</v>
      </c>
      <c r="F376" s="94" t="s">
        <v>145</v>
      </c>
      <c r="G376" s="96">
        <v>105000</v>
      </c>
      <c r="H376" s="96">
        <v>105000</v>
      </c>
      <c r="I376" s="96">
        <v>27280.731240000001</v>
      </c>
      <c r="J376" s="96">
        <v>27280.731240000001</v>
      </c>
      <c r="K376" s="96">
        <v>27280.731240000001</v>
      </c>
      <c r="L376" s="96">
        <f t="shared" si="171"/>
        <v>25.981648800000002</v>
      </c>
      <c r="M376" s="96">
        <v>0</v>
      </c>
    </row>
    <row r="377" spans="1:13" ht="38.25">
      <c r="A377" s="93" t="s">
        <v>273</v>
      </c>
      <c r="B377" s="94" t="s">
        <v>229</v>
      </c>
      <c r="C377" s="94" t="s">
        <v>17</v>
      </c>
      <c r="D377" s="94" t="s">
        <v>11</v>
      </c>
      <c r="E377" s="94" t="s">
        <v>274</v>
      </c>
      <c r="F377" s="95" t="s">
        <v>0</v>
      </c>
      <c r="G377" s="96">
        <v>70000</v>
      </c>
      <c r="H377" s="96">
        <f>H378</f>
        <v>70000</v>
      </c>
      <c r="I377" s="96">
        <f t="shared" ref="I377:K378" si="182">I378</f>
        <v>0</v>
      </c>
      <c r="J377" s="96">
        <f t="shared" si="182"/>
        <v>0</v>
      </c>
      <c r="K377" s="96">
        <f t="shared" si="182"/>
        <v>0</v>
      </c>
      <c r="L377" s="96">
        <f t="shared" si="171"/>
        <v>0</v>
      </c>
      <c r="M377" s="96">
        <v>0</v>
      </c>
    </row>
    <row r="378" spans="1:13">
      <c r="A378" s="93" t="s">
        <v>105</v>
      </c>
      <c r="B378" s="94" t="s">
        <v>229</v>
      </c>
      <c r="C378" s="94" t="s">
        <v>17</v>
      </c>
      <c r="D378" s="94" t="s">
        <v>11</v>
      </c>
      <c r="E378" s="94" t="s">
        <v>274</v>
      </c>
      <c r="F378" s="94" t="s">
        <v>106</v>
      </c>
      <c r="G378" s="96">
        <v>70000</v>
      </c>
      <c r="H378" s="96">
        <f>H379</f>
        <v>70000</v>
      </c>
      <c r="I378" s="96">
        <f t="shared" si="182"/>
        <v>0</v>
      </c>
      <c r="J378" s="96">
        <f t="shared" si="182"/>
        <v>0</v>
      </c>
      <c r="K378" s="96">
        <f t="shared" si="182"/>
        <v>0</v>
      </c>
      <c r="L378" s="96">
        <f t="shared" si="171"/>
        <v>0</v>
      </c>
      <c r="M378" s="96">
        <v>0</v>
      </c>
    </row>
    <row r="379" spans="1:13">
      <c r="A379" s="93" t="s">
        <v>144</v>
      </c>
      <c r="B379" s="94" t="s">
        <v>229</v>
      </c>
      <c r="C379" s="94" t="s">
        <v>17</v>
      </c>
      <c r="D379" s="94" t="s">
        <v>11</v>
      </c>
      <c r="E379" s="94" t="s">
        <v>274</v>
      </c>
      <c r="F379" s="94" t="s">
        <v>145</v>
      </c>
      <c r="G379" s="96">
        <v>70000</v>
      </c>
      <c r="H379" s="96">
        <v>70000</v>
      </c>
      <c r="I379" s="96">
        <v>0</v>
      </c>
      <c r="J379" s="96">
        <v>0</v>
      </c>
      <c r="K379" s="96">
        <v>0</v>
      </c>
      <c r="L379" s="96">
        <f t="shared" si="171"/>
        <v>0</v>
      </c>
      <c r="M379" s="96">
        <v>0</v>
      </c>
    </row>
    <row r="380" spans="1:13" ht="38.25">
      <c r="A380" s="93" t="s">
        <v>242</v>
      </c>
      <c r="B380" s="94" t="s">
        <v>229</v>
      </c>
      <c r="C380" s="94" t="s">
        <v>17</v>
      </c>
      <c r="D380" s="94" t="s">
        <v>11</v>
      </c>
      <c r="E380" s="94" t="s">
        <v>243</v>
      </c>
      <c r="F380" s="95" t="s">
        <v>0</v>
      </c>
      <c r="G380" s="96">
        <v>2410632.2999999998</v>
      </c>
      <c r="H380" s="96">
        <f>H381+H384+H387+H390+H393+H396</f>
        <v>2410632.2854500003</v>
      </c>
      <c r="I380" s="96">
        <f t="shared" ref="I380:K380" si="183">I381+I384+I387+I390+I393+I396</f>
        <v>2073357.4826400001</v>
      </c>
      <c r="J380" s="96">
        <f t="shared" si="183"/>
        <v>2073357.4826400001</v>
      </c>
      <c r="K380" s="96">
        <f t="shared" si="183"/>
        <v>2073357.2864999999</v>
      </c>
      <c r="L380" s="96">
        <f t="shared" si="171"/>
        <v>86.008857469232808</v>
      </c>
      <c r="M380" s="96">
        <f t="shared" si="172"/>
        <v>99.999990539981567</v>
      </c>
    </row>
    <row r="381" spans="1:13">
      <c r="A381" s="93" t="s">
        <v>275</v>
      </c>
      <c r="B381" s="94" t="s">
        <v>229</v>
      </c>
      <c r="C381" s="94" t="s">
        <v>17</v>
      </c>
      <c r="D381" s="94" t="s">
        <v>11</v>
      </c>
      <c r="E381" s="94" t="s">
        <v>276</v>
      </c>
      <c r="F381" s="95" t="s">
        <v>0</v>
      </c>
      <c r="G381" s="96">
        <v>30</v>
      </c>
      <c r="H381" s="96">
        <f>H382</f>
        <v>927.29998000000001</v>
      </c>
      <c r="I381" s="96">
        <f t="shared" ref="I381:K382" si="184">I382</f>
        <v>927.29998000000001</v>
      </c>
      <c r="J381" s="96">
        <f t="shared" si="184"/>
        <v>927.29998000000001</v>
      </c>
      <c r="K381" s="96">
        <f t="shared" si="184"/>
        <v>927.29998000000001</v>
      </c>
      <c r="L381" s="96">
        <f t="shared" si="171"/>
        <v>100</v>
      </c>
      <c r="M381" s="96">
        <f t="shared" si="172"/>
        <v>100</v>
      </c>
    </row>
    <row r="382" spans="1:13">
      <c r="A382" s="93" t="s">
        <v>160</v>
      </c>
      <c r="B382" s="94" t="s">
        <v>229</v>
      </c>
      <c r="C382" s="94" t="s">
        <v>17</v>
      </c>
      <c r="D382" s="94" t="s">
        <v>11</v>
      </c>
      <c r="E382" s="94" t="s">
        <v>276</v>
      </c>
      <c r="F382" s="94" t="s">
        <v>161</v>
      </c>
      <c r="G382" s="96">
        <v>30</v>
      </c>
      <c r="H382" s="96">
        <f>H383</f>
        <v>927.29998000000001</v>
      </c>
      <c r="I382" s="96">
        <f t="shared" si="184"/>
        <v>927.29998000000001</v>
      </c>
      <c r="J382" s="96">
        <f t="shared" si="184"/>
        <v>927.29998000000001</v>
      </c>
      <c r="K382" s="96">
        <f t="shared" si="184"/>
        <v>927.29998000000001</v>
      </c>
      <c r="L382" s="96">
        <f t="shared" si="171"/>
        <v>100</v>
      </c>
      <c r="M382" s="96">
        <f t="shared" si="172"/>
        <v>100</v>
      </c>
    </row>
    <row r="383" spans="1:13">
      <c r="A383" s="93" t="s">
        <v>277</v>
      </c>
      <c r="B383" s="94" t="s">
        <v>229</v>
      </c>
      <c r="C383" s="94" t="s">
        <v>17</v>
      </c>
      <c r="D383" s="94" t="s">
        <v>11</v>
      </c>
      <c r="E383" s="94" t="s">
        <v>276</v>
      </c>
      <c r="F383" s="94" t="s">
        <v>278</v>
      </c>
      <c r="G383" s="96">
        <v>30</v>
      </c>
      <c r="H383" s="96">
        <v>927.29998000000001</v>
      </c>
      <c r="I383" s="96">
        <v>927.29998000000001</v>
      </c>
      <c r="J383" s="96">
        <v>927.29998000000001</v>
      </c>
      <c r="K383" s="96">
        <v>927.29998000000001</v>
      </c>
      <c r="L383" s="96">
        <f t="shared" si="171"/>
        <v>100</v>
      </c>
      <c r="M383" s="96">
        <f t="shared" si="172"/>
        <v>100</v>
      </c>
    </row>
    <row r="384" spans="1:13" ht="38.25">
      <c r="A384" s="93" t="s">
        <v>279</v>
      </c>
      <c r="B384" s="94" t="s">
        <v>229</v>
      </c>
      <c r="C384" s="94" t="s">
        <v>17</v>
      </c>
      <c r="D384" s="94" t="s">
        <v>11</v>
      </c>
      <c r="E384" s="94" t="s">
        <v>280</v>
      </c>
      <c r="F384" s="95" t="s">
        <v>0</v>
      </c>
      <c r="G384" s="96">
        <v>73955.5</v>
      </c>
      <c r="H384" s="96">
        <f>H385</f>
        <v>73955.5</v>
      </c>
      <c r="I384" s="96">
        <f t="shared" ref="I384:K385" si="185">I385</f>
        <v>59208.20016</v>
      </c>
      <c r="J384" s="96">
        <f t="shared" si="185"/>
        <v>59208.20016</v>
      </c>
      <c r="K384" s="96">
        <f t="shared" si="185"/>
        <v>59208.20016</v>
      </c>
      <c r="L384" s="96">
        <f t="shared" si="171"/>
        <v>80.059225020451493</v>
      </c>
      <c r="M384" s="96">
        <f t="shared" si="172"/>
        <v>100</v>
      </c>
    </row>
    <row r="385" spans="1:14">
      <c r="A385" s="93" t="s">
        <v>160</v>
      </c>
      <c r="B385" s="94" t="s">
        <v>229</v>
      </c>
      <c r="C385" s="94" t="s">
        <v>17</v>
      </c>
      <c r="D385" s="94" t="s">
        <v>11</v>
      </c>
      <c r="E385" s="94" t="s">
        <v>280</v>
      </c>
      <c r="F385" s="94" t="s">
        <v>161</v>
      </c>
      <c r="G385" s="96">
        <v>73955.5</v>
      </c>
      <c r="H385" s="96">
        <f>H386</f>
        <v>73955.5</v>
      </c>
      <c r="I385" s="96">
        <f t="shared" si="185"/>
        <v>59208.20016</v>
      </c>
      <c r="J385" s="96">
        <f t="shared" si="185"/>
        <v>59208.20016</v>
      </c>
      <c r="K385" s="96">
        <f t="shared" si="185"/>
        <v>59208.20016</v>
      </c>
      <c r="L385" s="96">
        <f t="shared" si="171"/>
        <v>80.059225020451493</v>
      </c>
      <c r="M385" s="96">
        <f t="shared" si="172"/>
        <v>100</v>
      </c>
    </row>
    <row r="386" spans="1:14" ht="25.5">
      <c r="A386" s="93" t="s">
        <v>269</v>
      </c>
      <c r="B386" s="94" t="s">
        <v>229</v>
      </c>
      <c r="C386" s="94" t="s">
        <v>17</v>
      </c>
      <c r="D386" s="94" t="s">
        <v>11</v>
      </c>
      <c r="E386" s="94" t="s">
        <v>280</v>
      </c>
      <c r="F386" s="94" t="s">
        <v>270</v>
      </c>
      <c r="G386" s="96">
        <v>73955.5</v>
      </c>
      <c r="H386" s="96">
        <v>73955.5</v>
      </c>
      <c r="I386" s="96">
        <v>59208.20016</v>
      </c>
      <c r="J386" s="96">
        <v>59208.20016</v>
      </c>
      <c r="K386" s="96">
        <v>59208.20016</v>
      </c>
      <c r="L386" s="96">
        <f t="shared" si="171"/>
        <v>80.059225020451493</v>
      </c>
      <c r="M386" s="96">
        <f t="shared" si="172"/>
        <v>100</v>
      </c>
    </row>
    <row r="387" spans="1:14" ht="51">
      <c r="A387" s="93" t="s">
        <v>281</v>
      </c>
      <c r="B387" s="94" t="s">
        <v>229</v>
      </c>
      <c r="C387" s="94" t="s">
        <v>17</v>
      </c>
      <c r="D387" s="94" t="s">
        <v>11</v>
      </c>
      <c r="E387" s="94" t="s">
        <v>282</v>
      </c>
      <c r="F387" s="95" t="s">
        <v>0</v>
      </c>
      <c r="G387" s="96">
        <v>689531.1</v>
      </c>
      <c r="H387" s="96">
        <f>H388</f>
        <v>689531.11401999998</v>
      </c>
      <c r="I387" s="96">
        <f t="shared" ref="I387:K388" si="186">I388</f>
        <v>638277.58640000003</v>
      </c>
      <c r="J387" s="96">
        <f t="shared" si="186"/>
        <v>638277.58640000003</v>
      </c>
      <c r="K387" s="96">
        <f t="shared" si="186"/>
        <v>638277.58640000003</v>
      </c>
      <c r="L387" s="96">
        <f t="shared" si="171"/>
        <v>92.566901394602866</v>
      </c>
      <c r="M387" s="96">
        <f t="shared" si="172"/>
        <v>100</v>
      </c>
    </row>
    <row r="388" spans="1:14">
      <c r="A388" s="93" t="s">
        <v>160</v>
      </c>
      <c r="B388" s="94" t="s">
        <v>229</v>
      </c>
      <c r="C388" s="94" t="s">
        <v>17</v>
      </c>
      <c r="D388" s="94" t="s">
        <v>11</v>
      </c>
      <c r="E388" s="94" t="s">
        <v>282</v>
      </c>
      <c r="F388" s="94" t="s">
        <v>161</v>
      </c>
      <c r="G388" s="96">
        <v>689531.1</v>
      </c>
      <c r="H388" s="96">
        <f>H389</f>
        <v>689531.11401999998</v>
      </c>
      <c r="I388" s="96">
        <f t="shared" si="186"/>
        <v>638277.58640000003</v>
      </c>
      <c r="J388" s="96">
        <f t="shared" si="186"/>
        <v>638277.58640000003</v>
      </c>
      <c r="K388" s="96">
        <f t="shared" si="186"/>
        <v>638277.58640000003</v>
      </c>
      <c r="L388" s="96">
        <f t="shared" si="171"/>
        <v>92.566901394602866</v>
      </c>
      <c r="M388" s="96">
        <f t="shared" si="172"/>
        <v>100</v>
      </c>
    </row>
    <row r="389" spans="1:14" ht="25.5">
      <c r="A389" s="93" t="s">
        <v>269</v>
      </c>
      <c r="B389" s="94" t="s">
        <v>229</v>
      </c>
      <c r="C389" s="94" t="s">
        <v>17</v>
      </c>
      <c r="D389" s="94" t="s">
        <v>11</v>
      </c>
      <c r="E389" s="94" t="s">
        <v>282</v>
      </c>
      <c r="F389" s="94" t="s">
        <v>270</v>
      </c>
      <c r="G389" s="96">
        <v>689531.1</v>
      </c>
      <c r="H389" s="96">
        <v>689531.11401999998</v>
      </c>
      <c r="I389" s="96">
        <v>638277.58640000003</v>
      </c>
      <c r="J389" s="96">
        <v>638277.58640000003</v>
      </c>
      <c r="K389" s="96">
        <v>638277.58640000003</v>
      </c>
      <c r="L389" s="96">
        <f t="shared" si="171"/>
        <v>92.566901394602866</v>
      </c>
      <c r="M389" s="96">
        <f t="shared" si="172"/>
        <v>100</v>
      </c>
    </row>
    <row r="390" spans="1:14" ht="51">
      <c r="A390" s="93" t="s">
        <v>283</v>
      </c>
      <c r="B390" s="94" t="s">
        <v>229</v>
      </c>
      <c r="C390" s="94" t="s">
        <v>17</v>
      </c>
      <c r="D390" s="94" t="s">
        <v>11</v>
      </c>
      <c r="E390" s="94" t="s">
        <v>284</v>
      </c>
      <c r="F390" s="95" t="s">
        <v>0</v>
      </c>
      <c r="G390" s="96">
        <v>1166267.7</v>
      </c>
      <c r="H390" s="96">
        <f>H391</f>
        <v>1166267.65176</v>
      </c>
      <c r="I390" s="96">
        <f t="shared" ref="I390:K391" si="187">I391</f>
        <v>990583.92345999996</v>
      </c>
      <c r="J390" s="96">
        <f t="shared" si="187"/>
        <v>990583.92345999996</v>
      </c>
      <c r="K390" s="96">
        <f t="shared" si="187"/>
        <v>990583.92345999996</v>
      </c>
      <c r="L390" s="96">
        <f t="shared" si="171"/>
        <v>84.936242719681204</v>
      </c>
      <c r="M390" s="96">
        <f t="shared" si="172"/>
        <v>100</v>
      </c>
    </row>
    <row r="391" spans="1:14">
      <c r="A391" s="93" t="s">
        <v>160</v>
      </c>
      <c r="B391" s="94" t="s">
        <v>229</v>
      </c>
      <c r="C391" s="94" t="s">
        <v>17</v>
      </c>
      <c r="D391" s="94" t="s">
        <v>11</v>
      </c>
      <c r="E391" s="94" t="s">
        <v>284</v>
      </c>
      <c r="F391" s="94" t="s">
        <v>161</v>
      </c>
      <c r="G391" s="96">
        <v>1166267.7</v>
      </c>
      <c r="H391" s="96">
        <f>H392</f>
        <v>1166267.65176</v>
      </c>
      <c r="I391" s="96">
        <f t="shared" si="187"/>
        <v>990583.92345999996</v>
      </c>
      <c r="J391" s="96">
        <f t="shared" si="187"/>
        <v>990583.92345999996</v>
      </c>
      <c r="K391" s="96">
        <f t="shared" si="187"/>
        <v>990583.92345999996</v>
      </c>
      <c r="L391" s="96">
        <f t="shared" si="171"/>
        <v>84.936242719681204</v>
      </c>
      <c r="M391" s="96">
        <f t="shared" si="172"/>
        <v>100</v>
      </c>
    </row>
    <row r="392" spans="1:14" ht="25.5">
      <c r="A392" s="93" t="s">
        <v>269</v>
      </c>
      <c r="B392" s="94" t="s">
        <v>229</v>
      </c>
      <c r="C392" s="94" t="s">
        <v>17</v>
      </c>
      <c r="D392" s="94" t="s">
        <v>11</v>
      </c>
      <c r="E392" s="94" t="s">
        <v>284</v>
      </c>
      <c r="F392" s="94" t="s">
        <v>270</v>
      </c>
      <c r="G392" s="96">
        <v>1166267.7</v>
      </c>
      <c r="H392" s="96">
        <v>1166267.65176</v>
      </c>
      <c r="I392" s="96">
        <v>990583.92345999996</v>
      </c>
      <c r="J392" s="96">
        <v>990583.92345999996</v>
      </c>
      <c r="K392" s="96">
        <v>990583.92345999996</v>
      </c>
      <c r="L392" s="96">
        <f t="shared" si="171"/>
        <v>84.936242719681204</v>
      </c>
      <c r="M392" s="96">
        <f t="shared" si="172"/>
        <v>100</v>
      </c>
    </row>
    <row r="393" spans="1:14" ht="38.25">
      <c r="A393" s="93" t="s">
        <v>285</v>
      </c>
      <c r="B393" s="94" t="s">
        <v>229</v>
      </c>
      <c r="C393" s="94" t="s">
        <v>17</v>
      </c>
      <c r="D393" s="94" t="s">
        <v>11</v>
      </c>
      <c r="E393" s="94" t="s">
        <v>286</v>
      </c>
      <c r="F393" s="95" t="s">
        <v>0</v>
      </c>
      <c r="G393" s="96">
        <v>84819.5</v>
      </c>
      <c r="H393" s="96">
        <f>H394</f>
        <v>84819.5</v>
      </c>
      <c r="I393" s="96">
        <f t="shared" ref="I393:K394" si="188">I394</f>
        <v>57813.745009999999</v>
      </c>
      <c r="J393" s="96">
        <f t="shared" si="188"/>
        <v>57813.745009999999</v>
      </c>
      <c r="K393" s="96">
        <f t="shared" si="188"/>
        <v>57813.745009999999</v>
      </c>
      <c r="L393" s="96">
        <f t="shared" si="171"/>
        <v>68.160912302006025</v>
      </c>
      <c r="M393" s="96">
        <f t="shared" si="172"/>
        <v>100</v>
      </c>
    </row>
    <row r="394" spans="1:14">
      <c r="A394" s="93" t="s">
        <v>160</v>
      </c>
      <c r="B394" s="94" t="s">
        <v>229</v>
      </c>
      <c r="C394" s="94" t="s">
        <v>17</v>
      </c>
      <c r="D394" s="94" t="s">
        <v>11</v>
      </c>
      <c r="E394" s="94" t="s">
        <v>286</v>
      </c>
      <c r="F394" s="94" t="s">
        <v>161</v>
      </c>
      <c r="G394" s="96">
        <v>84819.5</v>
      </c>
      <c r="H394" s="96">
        <f>H395</f>
        <v>84819.5</v>
      </c>
      <c r="I394" s="96">
        <f t="shared" si="188"/>
        <v>57813.745009999999</v>
      </c>
      <c r="J394" s="96">
        <f t="shared" si="188"/>
        <v>57813.745009999999</v>
      </c>
      <c r="K394" s="96">
        <f t="shared" si="188"/>
        <v>57813.745009999999</v>
      </c>
      <c r="L394" s="96">
        <f t="shared" si="171"/>
        <v>68.160912302006025</v>
      </c>
      <c r="M394" s="96">
        <f t="shared" si="172"/>
        <v>100</v>
      </c>
    </row>
    <row r="395" spans="1:14" ht="25.5">
      <c r="A395" s="93" t="s">
        <v>269</v>
      </c>
      <c r="B395" s="94" t="s">
        <v>229</v>
      </c>
      <c r="C395" s="94" t="s">
        <v>17</v>
      </c>
      <c r="D395" s="94" t="s">
        <v>11</v>
      </c>
      <c r="E395" s="94" t="s">
        <v>286</v>
      </c>
      <c r="F395" s="94" t="s">
        <v>270</v>
      </c>
      <c r="G395" s="96">
        <v>84819.5</v>
      </c>
      <c r="H395" s="96">
        <v>84819.5</v>
      </c>
      <c r="I395" s="96">
        <v>57813.745009999999</v>
      </c>
      <c r="J395" s="96">
        <v>57813.745009999999</v>
      </c>
      <c r="K395" s="96">
        <v>57813.745009999999</v>
      </c>
      <c r="L395" s="96">
        <f t="shared" si="171"/>
        <v>68.160912302006025</v>
      </c>
      <c r="M395" s="96">
        <f t="shared" si="172"/>
        <v>100</v>
      </c>
    </row>
    <row r="396" spans="1:14" ht="38.25">
      <c r="A396" s="93" t="s">
        <v>287</v>
      </c>
      <c r="B396" s="94" t="s">
        <v>229</v>
      </c>
      <c r="C396" s="94" t="s">
        <v>17</v>
      </c>
      <c r="D396" s="94" t="s">
        <v>11</v>
      </c>
      <c r="E396" s="94" t="s">
        <v>288</v>
      </c>
      <c r="F396" s="95" t="s">
        <v>0</v>
      </c>
      <c r="G396" s="96">
        <v>396028.5</v>
      </c>
      <c r="H396" s="96">
        <f>H397</f>
        <v>395131.21969</v>
      </c>
      <c r="I396" s="96">
        <f t="shared" ref="I396:K397" si="189">I397</f>
        <v>326546.72762999998</v>
      </c>
      <c r="J396" s="96">
        <f t="shared" si="189"/>
        <v>326546.72762999998</v>
      </c>
      <c r="K396" s="96">
        <f t="shared" si="189"/>
        <v>326546.53149000002</v>
      </c>
      <c r="L396" s="96">
        <f t="shared" si="171"/>
        <v>82.642553971359675</v>
      </c>
      <c r="M396" s="96">
        <f t="shared" si="172"/>
        <v>99.999939935089415</v>
      </c>
    </row>
    <row r="397" spans="1:14">
      <c r="A397" s="93" t="s">
        <v>160</v>
      </c>
      <c r="B397" s="94" t="s">
        <v>229</v>
      </c>
      <c r="C397" s="94" t="s">
        <v>17</v>
      </c>
      <c r="D397" s="94" t="s">
        <v>11</v>
      </c>
      <c r="E397" s="94" t="s">
        <v>288</v>
      </c>
      <c r="F397" s="94" t="s">
        <v>161</v>
      </c>
      <c r="G397" s="96">
        <v>396028.5</v>
      </c>
      <c r="H397" s="96">
        <f>H398</f>
        <v>395131.21969</v>
      </c>
      <c r="I397" s="96">
        <f t="shared" si="189"/>
        <v>326546.72762999998</v>
      </c>
      <c r="J397" s="96">
        <f t="shared" si="189"/>
        <v>326546.72762999998</v>
      </c>
      <c r="K397" s="96">
        <f t="shared" si="189"/>
        <v>326546.53149000002</v>
      </c>
      <c r="L397" s="96">
        <f t="shared" si="171"/>
        <v>82.642553971359675</v>
      </c>
      <c r="M397" s="96">
        <f t="shared" si="172"/>
        <v>99.999939935089415</v>
      </c>
    </row>
    <row r="398" spans="1:14" ht="25.5">
      <c r="A398" s="93" t="s">
        <v>269</v>
      </c>
      <c r="B398" s="94" t="s">
        <v>229</v>
      </c>
      <c r="C398" s="94" t="s">
        <v>17</v>
      </c>
      <c r="D398" s="94" t="s">
        <v>11</v>
      </c>
      <c r="E398" s="94" t="s">
        <v>288</v>
      </c>
      <c r="F398" s="94" t="s">
        <v>270</v>
      </c>
      <c r="G398" s="96">
        <v>396028.5</v>
      </c>
      <c r="H398" s="96">
        <v>395131.21969</v>
      </c>
      <c r="I398" s="96">
        <v>326546.72762999998</v>
      </c>
      <c r="J398" s="96">
        <v>326546.72762999998</v>
      </c>
      <c r="K398" s="96">
        <v>326546.53149000002</v>
      </c>
      <c r="L398" s="96">
        <f t="shared" si="171"/>
        <v>82.642553971359675</v>
      </c>
      <c r="M398" s="96">
        <f t="shared" si="172"/>
        <v>99.999939935089415</v>
      </c>
    </row>
    <row r="399" spans="1:14" s="52" customFormat="1">
      <c r="A399" s="93" t="s">
        <v>659</v>
      </c>
      <c r="B399" s="94" t="s">
        <v>229</v>
      </c>
      <c r="C399" s="94" t="s">
        <v>17</v>
      </c>
      <c r="D399" s="94" t="s">
        <v>11</v>
      </c>
      <c r="E399" s="102" t="s">
        <v>660</v>
      </c>
      <c r="F399" s="94"/>
      <c r="G399" s="96"/>
      <c r="H399" s="96">
        <f>H400</f>
        <v>5192.5676000000003</v>
      </c>
      <c r="I399" s="96">
        <f t="shared" ref="I399:K401" si="190">I400</f>
        <v>5192.5676000000003</v>
      </c>
      <c r="J399" s="96">
        <f t="shared" si="190"/>
        <v>5192.567</v>
      </c>
      <c r="K399" s="96">
        <f t="shared" si="190"/>
        <v>5192.567</v>
      </c>
      <c r="L399" s="96">
        <f t="shared" ref="L399:L402" si="191">K399/H399*100</f>
        <v>99.999988445022836</v>
      </c>
      <c r="M399" s="96">
        <f t="shared" ref="M399:M402" si="192">K399/I399*100</f>
        <v>99.999988445022836</v>
      </c>
      <c r="N399" s="60"/>
    </row>
    <row r="400" spans="1:14" s="52" customFormat="1">
      <c r="A400" s="93" t="s">
        <v>659</v>
      </c>
      <c r="B400" s="94" t="s">
        <v>229</v>
      </c>
      <c r="C400" s="94" t="s">
        <v>17</v>
      </c>
      <c r="D400" s="94" t="s">
        <v>11</v>
      </c>
      <c r="E400" s="102" t="s">
        <v>661</v>
      </c>
      <c r="F400" s="94"/>
      <c r="G400" s="96"/>
      <c r="H400" s="96">
        <f>H401</f>
        <v>5192.5676000000003</v>
      </c>
      <c r="I400" s="96">
        <f t="shared" si="190"/>
        <v>5192.5676000000003</v>
      </c>
      <c r="J400" s="96">
        <f t="shared" si="190"/>
        <v>5192.567</v>
      </c>
      <c r="K400" s="96">
        <f t="shared" si="190"/>
        <v>5192.567</v>
      </c>
      <c r="L400" s="96">
        <f t="shared" si="191"/>
        <v>99.999988445022836</v>
      </c>
      <c r="M400" s="96">
        <f t="shared" si="192"/>
        <v>99.999988445022836</v>
      </c>
      <c r="N400" s="60"/>
    </row>
    <row r="401" spans="1:14" s="52" customFormat="1">
      <c r="A401" s="104" t="s">
        <v>105</v>
      </c>
      <c r="B401" s="94" t="s">
        <v>229</v>
      </c>
      <c r="C401" s="94" t="s">
        <v>17</v>
      </c>
      <c r="D401" s="94" t="s">
        <v>11</v>
      </c>
      <c r="E401" s="102" t="s">
        <v>661</v>
      </c>
      <c r="F401" s="94">
        <v>500</v>
      </c>
      <c r="G401" s="96"/>
      <c r="H401" s="96">
        <f>H402</f>
        <v>5192.5676000000003</v>
      </c>
      <c r="I401" s="96">
        <f t="shared" si="190"/>
        <v>5192.5676000000003</v>
      </c>
      <c r="J401" s="96">
        <f t="shared" si="190"/>
        <v>5192.567</v>
      </c>
      <c r="K401" s="96">
        <f t="shared" si="190"/>
        <v>5192.567</v>
      </c>
      <c r="L401" s="96">
        <f t="shared" si="191"/>
        <v>99.999988445022836</v>
      </c>
      <c r="M401" s="96">
        <f t="shared" si="192"/>
        <v>99.999988445022836</v>
      </c>
      <c r="N401" s="60"/>
    </row>
    <row r="402" spans="1:14" s="52" customFormat="1">
      <c r="A402" s="104" t="s">
        <v>1173</v>
      </c>
      <c r="B402" s="94" t="s">
        <v>229</v>
      </c>
      <c r="C402" s="94" t="s">
        <v>17</v>
      </c>
      <c r="D402" s="94" t="s">
        <v>11</v>
      </c>
      <c r="E402" s="102" t="s">
        <v>661</v>
      </c>
      <c r="F402" s="94">
        <v>540</v>
      </c>
      <c r="G402" s="96"/>
      <c r="H402" s="96">
        <v>5192.5676000000003</v>
      </c>
      <c r="I402" s="96">
        <v>5192.5676000000003</v>
      </c>
      <c r="J402" s="96">
        <v>5192.567</v>
      </c>
      <c r="K402" s="96">
        <v>5192.567</v>
      </c>
      <c r="L402" s="96">
        <f t="shared" si="191"/>
        <v>99.999988445022836</v>
      </c>
      <c r="M402" s="96">
        <f t="shared" si="192"/>
        <v>99.999988445022836</v>
      </c>
      <c r="N402" s="60"/>
    </row>
    <row r="403" spans="1:14" s="22" customFormat="1">
      <c r="A403" s="93"/>
      <c r="B403" s="94"/>
      <c r="C403" s="94"/>
      <c r="D403" s="94"/>
      <c r="E403" s="94"/>
      <c r="F403" s="94"/>
      <c r="G403" s="96"/>
      <c r="H403" s="96"/>
      <c r="I403" s="96"/>
      <c r="J403" s="96"/>
      <c r="K403" s="96"/>
      <c r="L403" s="96"/>
      <c r="M403" s="96"/>
      <c r="N403" s="60"/>
    </row>
    <row r="404" spans="1:14" s="22" customFormat="1">
      <c r="A404" s="104" t="s">
        <v>1174</v>
      </c>
      <c r="B404" s="94" t="s">
        <v>229</v>
      </c>
      <c r="C404" s="94" t="s">
        <v>17</v>
      </c>
      <c r="D404" s="105" t="s">
        <v>13</v>
      </c>
      <c r="E404" s="94"/>
      <c r="F404" s="94"/>
      <c r="G404" s="96"/>
      <c r="H404" s="96">
        <f>H405</f>
        <v>1887.96568</v>
      </c>
      <c r="I404" s="96">
        <f t="shared" ref="I404:K404" si="193">I405</f>
        <v>1887.96568</v>
      </c>
      <c r="J404" s="96">
        <f t="shared" si="193"/>
        <v>1887.96568</v>
      </c>
      <c r="K404" s="96">
        <f t="shared" si="193"/>
        <v>1887.96568</v>
      </c>
      <c r="L404" s="96">
        <f t="shared" si="171"/>
        <v>100</v>
      </c>
      <c r="M404" s="96">
        <f t="shared" si="172"/>
        <v>100</v>
      </c>
      <c r="N404" s="60"/>
    </row>
    <row r="405" spans="1:14" s="22" customFormat="1">
      <c r="A405" s="93" t="s">
        <v>659</v>
      </c>
      <c r="B405" s="94" t="s">
        <v>229</v>
      </c>
      <c r="C405" s="94" t="s">
        <v>17</v>
      </c>
      <c r="D405" s="105" t="s">
        <v>13</v>
      </c>
      <c r="E405" s="102" t="s">
        <v>660</v>
      </c>
      <c r="F405" s="94"/>
      <c r="G405" s="96"/>
      <c r="H405" s="96">
        <f>H406</f>
        <v>1887.96568</v>
      </c>
      <c r="I405" s="96">
        <f t="shared" ref="I405:K407" si="194">I406</f>
        <v>1887.96568</v>
      </c>
      <c r="J405" s="96">
        <f t="shared" si="194"/>
        <v>1887.96568</v>
      </c>
      <c r="K405" s="96">
        <f t="shared" si="194"/>
        <v>1887.96568</v>
      </c>
      <c r="L405" s="96">
        <f t="shared" si="171"/>
        <v>100</v>
      </c>
      <c r="M405" s="96">
        <f t="shared" si="172"/>
        <v>100</v>
      </c>
      <c r="N405" s="60"/>
    </row>
    <row r="406" spans="1:14" s="22" customFormat="1">
      <c r="A406" s="93" t="s">
        <v>659</v>
      </c>
      <c r="B406" s="94" t="s">
        <v>229</v>
      </c>
      <c r="C406" s="94" t="s">
        <v>17</v>
      </c>
      <c r="D406" s="105" t="s">
        <v>13</v>
      </c>
      <c r="E406" s="102" t="s">
        <v>661</v>
      </c>
      <c r="F406" s="94"/>
      <c r="G406" s="96"/>
      <c r="H406" s="96">
        <f>H407</f>
        <v>1887.96568</v>
      </c>
      <c r="I406" s="96">
        <f t="shared" si="194"/>
        <v>1887.96568</v>
      </c>
      <c r="J406" s="96">
        <f t="shared" si="194"/>
        <v>1887.96568</v>
      </c>
      <c r="K406" s="96">
        <f t="shared" si="194"/>
        <v>1887.96568</v>
      </c>
      <c r="L406" s="96">
        <f t="shared" si="171"/>
        <v>100</v>
      </c>
      <c r="M406" s="96">
        <f t="shared" si="172"/>
        <v>100</v>
      </c>
      <c r="N406" s="60"/>
    </row>
    <row r="407" spans="1:14" s="22" customFormat="1">
      <c r="A407" s="104" t="s">
        <v>105</v>
      </c>
      <c r="B407" s="94" t="s">
        <v>229</v>
      </c>
      <c r="C407" s="94" t="s">
        <v>17</v>
      </c>
      <c r="D407" s="105" t="s">
        <v>13</v>
      </c>
      <c r="E407" s="102" t="s">
        <v>661</v>
      </c>
      <c r="F407" s="94">
        <v>500</v>
      </c>
      <c r="G407" s="96"/>
      <c r="H407" s="96">
        <f>H408</f>
        <v>1887.96568</v>
      </c>
      <c r="I407" s="96">
        <f t="shared" si="194"/>
        <v>1887.96568</v>
      </c>
      <c r="J407" s="96">
        <f t="shared" si="194"/>
        <v>1887.96568</v>
      </c>
      <c r="K407" s="96">
        <f t="shared" si="194"/>
        <v>1887.96568</v>
      </c>
      <c r="L407" s="96">
        <f t="shared" si="171"/>
        <v>100</v>
      </c>
      <c r="M407" s="96">
        <f t="shared" si="172"/>
        <v>100</v>
      </c>
      <c r="N407" s="60"/>
    </row>
    <row r="408" spans="1:14" s="22" customFormat="1">
      <c r="A408" s="104" t="s">
        <v>1173</v>
      </c>
      <c r="B408" s="94" t="s">
        <v>229</v>
      </c>
      <c r="C408" s="94" t="s">
        <v>17</v>
      </c>
      <c r="D408" s="105" t="s">
        <v>13</v>
      </c>
      <c r="E408" s="102" t="s">
        <v>661</v>
      </c>
      <c r="F408" s="94">
        <v>540</v>
      </c>
      <c r="G408" s="96"/>
      <c r="H408" s="96">
        <v>1887.96568</v>
      </c>
      <c r="I408" s="96">
        <v>1887.96568</v>
      </c>
      <c r="J408" s="96">
        <v>1887.96568</v>
      </c>
      <c r="K408" s="96">
        <v>1887.96568</v>
      </c>
      <c r="L408" s="96">
        <f t="shared" si="171"/>
        <v>100</v>
      </c>
      <c r="M408" s="96">
        <f t="shared" si="172"/>
        <v>100</v>
      </c>
      <c r="N408" s="60"/>
    </row>
    <row r="409" spans="1:14" s="52" customFormat="1">
      <c r="A409" s="104"/>
      <c r="B409" s="94"/>
      <c r="C409" s="94"/>
      <c r="D409" s="105"/>
      <c r="E409" s="102"/>
      <c r="F409" s="94"/>
      <c r="G409" s="96"/>
      <c r="H409" s="96"/>
      <c r="I409" s="96"/>
      <c r="J409" s="96"/>
      <c r="K409" s="96"/>
      <c r="L409" s="96"/>
      <c r="M409" s="96"/>
      <c r="N409" s="60"/>
    </row>
    <row r="410" spans="1:14" s="52" customFormat="1">
      <c r="A410" s="93" t="s">
        <v>48</v>
      </c>
      <c r="B410" s="94" t="s">
        <v>229</v>
      </c>
      <c r="C410" s="94" t="s">
        <v>17</v>
      </c>
      <c r="D410" s="94" t="s">
        <v>17</v>
      </c>
      <c r="E410" s="102"/>
      <c r="F410" s="94"/>
      <c r="G410" s="96"/>
      <c r="H410" s="96">
        <f>H411</f>
        <v>31.74</v>
      </c>
      <c r="I410" s="96">
        <f t="shared" ref="I410:K413" si="195">I411</f>
        <v>31.74</v>
      </c>
      <c r="J410" s="96">
        <f t="shared" si="195"/>
        <v>31.74</v>
      </c>
      <c r="K410" s="96">
        <f t="shared" si="195"/>
        <v>31.74</v>
      </c>
      <c r="L410" s="96">
        <f t="shared" ref="L410:L414" si="196">K410/H410*100</f>
        <v>100</v>
      </c>
      <c r="M410" s="96">
        <f t="shared" ref="M410:M414" si="197">K410/I410*100</f>
        <v>100</v>
      </c>
      <c r="N410" s="60"/>
    </row>
    <row r="411" spans="1:14" s="52" customFormat="1">
      <c r="A411" s="93" t="s">
        <v>659</v>
      </c>
      <c r="B411" s="94" t="s">
        <v>229</v>
      </c>
      <c r="C411" s="94" t="s">
        <v>17</v>
      </c>
      <c r="D411" s="94" t="s">
        <v>17</v>
      </c>
      <c r="E411" s="102" t="s">
        <v>660</v>
      </c>
      <c r="F411" s="94"/>
      <c r="G411" s="96"/>
      <c r="H411" s="96">
        <f>H412</f>
        <v>31.74</v>
      </c>
      <c r="I411" s="96">
        <f t="shared" si="195"/>
        <v>31.74</v>
      </c>
      <c r="J411" s="96">
        <f t="shared" si="195"/>
        <v>31.74</v>
      </c>
      <c r="K411" s="96">
        <f t="shared" si="195"/>
        <v>31.74</v>
      </c>
      <c r="L411" s="96">
        <f t="shared" si="196"/>
        <v>100</v>
      </c>
      <c r="M411" s="96">
        <f t="shared" si="197"/>
        <v>100</v>
      </c>
      <c r="N411" s="60"/>
    </row>
    <row r="412" spans="1:14" s="52" customFormat="1">
      <c r="A412" s="93" t="s">
        <v>659</v>
      </c>
      <c r="B412" s="94" t="s">
        <v>229</v>
      </c>
      <c r="C412" s="94" t="s">
        <v>17</v>
      </c>
      <c r="D412" s="94" t="s">
        <v>17</v>
      </c>
      <c r="E412" s="102" t="s">
        <v>661</v>
      </c>
      <c r="F412" s="94"/>
      <c r="G412" s="96"/>
      <c r="H412" s="96">
        <f>H413</f>
        <v>31.74</v>
      </c>
      <c r="I412" s="96">
        <f t="shared" si="195"/>
        <v>31.74</v>
      </c>
      <c r="J412" s="96">
        <f t="shared" si="195"/>
        <v>31.74</v>
      </c>
      <c r="K412" s="96">
        <f t="shared" si="195"/>
        <v>31.74</v>
      </c>
      <c r="L412" s="96">
        <f t="shared" si="196"/>
        <v>100</v>
      </c>
      <c r="M412" s="96">
        <f t="shared" si="197"/>
        <v>100</v>
      </c>
      <c r="N412" s="60"/>
    </row>
    <row r="413" spans="1:14" s="52" customFormat="1">
      <c r="A413" s="104" t="s">
        <v>105</v>
      </c>
      <c r="B413" s="94" t="s">
        <v>229</v>
      </c>
      <c r="C413" s="94" t="s">
        <v>17</v>
      </c>
      <c r="D413" s="94" t="s">
        <v>17</v>
      </c>
      <c r="E413" s="102" t="s">
        <v>661</v>
      </c>
      <c r="F413" s="94">
        <v>500</v>
      </c>
      <c r="G413" s="96"/>
      <c r="H413" s="96">
        <f>H414</f>
        <v>31.74</v>
      </c>
      <c r="I413" s="96">
        <f t="shared" si="195"/>
        <v>31.74</v>
      </c>
      <c r="J413" s="96">
        <f t="shared" si="195"/>
        <v>31.74</v>
      </c>
      <c r="K413" s="96">
        <f t="shared" si="195"/>
        <v>31.74</v>
      </c>
      <c r="L413" s="96">
        <f t="shared" si="196"/>
        <v>100</v>
      </c>
      <c r="M413" s="96">
        <f t="shared" si="197"/>
        <v>100</v>
      </c>
      <c r="N413" s="60"/>
    </row>
    <row r="414" spans="1:14">
      <c r="A414" s="104" t="s">
        <v>1173</v>
      </c>
      <c r="B414" s="94" t="s">
        <v>229</v>
      </c>
      <c r="C414" s="94" t="s">
        <v>17</v>
      </c>
      <c r="D414" s="94" t="s">
        <v>17</v>
      </c>
      <c r="E414" s="102" t="s">
        <v>661</v>
      </c>
      <c r="F414" s="95">
        <v>540</v>
      </c>
      <c r="G414" s="109" t="s">
        <v>0</v>
      </c>
      <c r="H414" s="113">
        <v>31.74</v>
      </c>
      <c r="I414" s="109">
        <v>31.74</v>
      </c>
      <c r="J414" s="109">
        <v>31.74</v>
      </c>
      <c r="K414" s="109">
        <v>31.74</v>
      </c>
      <c r="L414" s="96">
        <f t="shared" si="196"/>
        <v>100</v>
      </c>
      <c r="M414" s="96">
        <f t="shared" si="197"/>
        <v>100</v>
      </c>
    </row>
    <row r="415" spans="1:14" s="52" customFormat="1">
      <c r="A415" s="107"/>
      <c r="B415" s="108"/>
      <c r="C415" s="95"/>
      <c r="D415" s="95"/>
      <c r="E415" s="102"/>
      <c r="F415" s="95"/>
      <c r="G415" s="109"/>
      <c r="H415" s="109"/>
      <c r="I415" s="109"/>
      <c r="J415" s="109"/>
      <c r="K415" s="109"/>
      <c r="L415" s="109"/>
      <c r="M415" s="109"/>
      <c r="N415" s="60"/>
    </row>
    <row r="416" spans="1:14" ht="25.5">
      <c r="A416" s="110" t="s">
        <v>289</v>
      </c>
      <c r="B416" s="111" t="s">
        <v>290</v>
      </c>
      <c r="C416" s="95" t="s">
        <v>0</v>
      </c>
      <c r="D416" s="95" t="s">
        <v>0</v>
      </c>
      <c r="E416" s="95" t="s">
        <v>0</v>
      </c>
      <c r="F416" s="95" t="s">
        <v>0</v>
      </c>
      <c r="G416" s="112">
        <v>969171.4</v>
      </c>
      <c r="H416" s="112">
        <f>H417+H498</f>
        <v>999641.64</v>
      </c>
      <c r="I416" s="112">
        <f t="shared" ref="I416:K416" si="198">I417+I498</f>
        <v>718826.44643800007</v>
      </c>
      <c r="J416" s="112">
        <f t="shared" si="198"/>
        <v>711473.19154999999</v>
      </c>
      <c r="K416" s="112">
        <f t="shared" si="198"/>
        <v>660193.48726999981</v>
      </c>
      <c r="L416" s="112">
        <f t="shared" si="171"/>
        <v>66.043015902178681</v>
      </c>
      <c r="M416" s="112">
        <f t="shared" si="172"/>
        <v>91.843238453656767</v>
      </c>
    </row>
    <row r="417" spans="1:14">
      <c r="A417" s="93" t="s">
        <v>33</v>
      </c>
      <c r="B417" s="94" t="s">
        <v>290</v>
      </c>
      <c r="C417" s="94" t="s">
        <v>15</v>
      </c>
      <c r="D417" s="95" t="s">
        <v>0</v>
      </c>
      <c r="E417" s="95" t="s">
        <v>0</v>
      </c>
      <c r="F417" s="95" t="s">
        <v>0</v>
      </c>
      <c r="G417" s="96">
        <v>913223.4</v>
      </c>
      <c r="H417" s="96">
        <f>H418+H433+H453</f>
        <v>941693.64</v>
      </c>
      <c r="I417" s="96">
        <f t="shared" ref="I417:K417" si="199">I418+I433+I453</f>
        <v>678378.51276000007</v>
      </c>
      <c r="J417" s="96">
        <f t="shared" si="199"/>
        <v>671384.35788000003</v>
      </c>
      <c r="K417" s="96">
        <f t="shared" si="199"/>
        <v>622648.16013999982</v>
      </c>
      <c r="L417" s="96">
        <f t="shared" si="171"/>
        <v>66.120034551789033</v>
      </c>
      <c r="M417" s="96">
        <f t="shared" si="172"/>
        <v>91.784770364665604</v>
      </c>
    </row>
    <row r="418" spans="1:14">
      <c r="A418" s="93" t="s">
        <v>34</v>
      </c>
      <c r="B418" s="94" t="s">
        <v>290</v>
      </c>
      <c r="C418" s="94" t="s">
        <v>15</v>
      </c>
      <c r="D418" s="94" t="s">
        <v>9</v>
      </c>
      <c r="E418" s="95" t="s">
        <v>0</v>
      </c>
      <c r="F418" s="95" t="s">
        <v>0</v>
      </c>
      <c r="G418" s="96">
        <v>69940.399999999994</v>
      </c>
      <c r="H418" s="96">
        <f>H419</f>
        <v>69940.399999999994</v>
      </c>
      <c r="I418" s="96">
        <f t="shared" ref="I418:K420" si="200">I419</f>
        <v>52142.970239999995</v>
      </c>
      <c r="J418" s="96">
        <f t="shared" si="200"/>
        <v>51785.970239999995</v>
      </c>
      <c r="K418" s="96">
        <f t="shared" si="200"/>
        <v>46200.803290000003</v>
      </c>
      <c r="L418" s="96">
        <f t="shared" si="171"/>
        <v>66.057390706944787</v>
      </c>
      <c r="M418" s="96">
        <f t="shared" si="172"/>
        <v>88.604088101138458</v>
      </c>
    </row>
    <row r="419" spans="1:14" ht="25.5">
      <c r="A419" s="93" t="s">
        <v>124</v>
      </c>
      <c r="B419" s="94" t="s">
        <v>290</v>
      </c>
      <c r="C419" s="94" t="s">
        <v>15</v>
      </c>
      <c r="D419" s="94" t="s">
        <v>9</v>
      </c>
      <c r="E419" s="94" t="s">
        <v>125</v>
      </c>
      <c r="F419" s="95" t="s">
        <v>0</v>
      </c>
      <c r="G419" s="96">
        <v>69940.399999999994</v>
      </c>
      <c r="H419" s="96">
        <f>H420</f>
        <v>69940.399999999994</v>
      </c>
      <c r="I419" s="96">
        <f t="shared" si="200"/>
        <v>52142.970239999995</v>
      </c>
      <c r="J419" s="96">
        <f t="shared" si="200"/>
        <v>51785.970239999995</v>
      </c>
      <c r="K419" s="96">
        <f t="shared" si="200"/>
        <v>46200.803290000003</v>
      </c>
      <c r="L419" s="96">
        <f t="shared" si="171"/>
        <v>66.057390706944787</v>
      </c>
      <c r="M419" s="96">
        <f t="shared" si="172"/>
        <v>88.604088101138458</v>
      </c>
    </row>
    <row r="420" spans="1:14" ht="38.25">
      <c r="A420" s="93" t="s">
        <v>291</v>
      </c>
      <c r="B420" s="94" t="s">
        <v>290</v>
      </c>
      <c r="C420" s="94" t="s">
        <v>15</v>
      </c>
      <c r="D420" s="94" t="s">
        <v>9</v>
      </c>
      <c r="E420" s="94" t="s">
        <v>292</v>
      </c>
      <c r="F420" s="95" t="s">
        <v>0</v>
      </c>
      <c r="G420" s="96">
        <v>69940.399999999994</v>
      </c>
      <c r="H420" s="96">
        <f>H421</f>
        <v>69940.399999999994</v>
      </c>
      <c r="I420" s="96">
        <f t="shared" si="200"/>
        <v>52142.970239999995</v>
      </c>
      <c r="J420" s="96">
        <f t="shared" si="200"/>
        <v>51785.970239999995</v>
      </c>
      <c r="K420" s="96">
        <f t="shared" si="200"/>
        <v>46200.803290000003</v>
      </c>
      <c r="L420" s="96">
        <f t="shared" si="171"/>
        <v>66.057390706944787</v>
      </c>
      <c r="M420" s="96">
        <f t="shared" si="172"/>
        <v>88.604088101138458</v>
      </c>
    </row>
    <row r="421" spans="1:14">
      <c r="A421" s="93" t="s">
        <v>146</v>
      </c>
      <c r="B421" s="94" t="s">
        <v>290</v>
      </c>
      <c r="C421" s="94" t="s">
        <v>15</v>
      </c>
      <c r="D421" s="94" t="s">
        <v>9</v>
      </c>
      <c r="E421" s="94" t="s">
        <v>293</v>
      </c>
      <c r="F421" s="95" t="s">
        <v>0</v>
      </c>
      <c r="G421" s="96">
        <v>69940.399999999994</v>
      </c>
      <c r="H421" s="96">
        <f>H422+H424+H426+H429</f>
        <v>69940.399999999994</v>
      </c>
      <c r="I421" s="96">
        <f t="shared" ref="I421:K421" si="201">I422+I424+I426+I429</f>
        <v>52142.970239999995</v>
      </c>
      <c r="J421" s="96">
        <f t="shared" si="201"/>
        <v>51785.970239999995</v>
      </c>
      <c r="K421" s="96">
        <f t="shared" si="201"/>
        <v>46200.803290000003</v>
      </c>
      <c r="L421" s="96">
        <f t="shared" si="171"/>
        <v>66.057390706944787</v>
      </c>
      <c r="M421" s="96">
        <f t="shared" si="172"/>
        <v>88.604088101138458</v>
      </c>
    </row>
    <row r="422" spans="1:14" ht="38.25">
      <c r="A422" s="93" t="s">
        <v>148</v>
      </c>
      <c r="B422" s="94" t="s">
        <v>290</v>
      </c>
      <c r="C422" s="94" t="s">
        <v>15</v>
      </c>
      <c r="D422" s="94" t="s">
        <v>9</v>
      </c>
      <c r="E422" s="94" t="s">
        <v>293</v>
      </c>
      <c r="F422" s="94" t="s">
        <v>149</v>
      </c>
      <c r="G422" s="96">
        <v>51119.199999999997</v>
      </c>
      <c r="H422" s="96">
        <f>H423</f>
        <v>51119.21776</v>
      </c>
      <c r="I422" s="96">
        <f t="shared" ref="I422:K422" si="202">I423</f>
        <v>37566.6</v>
      </c>
      <c r="J422" s="96">
        <f t="shared" si="202"/>
        <v>37229.599999999999</v>
      </c>
      <c r="K422" s="96">
        <f t="shared" si="202"/>
        <v>34887.933069999999</v>
      </c>
      <c r="L422" s="96">
        <f t="shared" si="171"/>
        <v>68.248174754542646</v>
      </c>
      <c r="M422" s="96">
        <f t="shared" si="172"/>
        <v>92.869551862558765</v>
      </c>
    </row>
    <row r="423" spans="1:14">
      <c r="A423" s="93" t="s">
        <v>150</v>
      </c>
      <c r="B423" s="94" t="s">
        <v>290</v>
      </c>
      <c r="C423" s="94" t="s">
        <v>15</v>
      </c>
      <c r="D423" s="94" t="s">
        <v>9</v>
      </c>
      <c r="E423" s="94" t="s">
        <v>293</v>
      </c>
      <c r="F423" s="94" t="s">
        <v>151</v>
      </c>
      <c r="G423" s="96">
        <v>51119.199999999997</v>
      </c>
      <c r="H423" s="96">
        <f>48092.21776+3027</f>
        <v>51119.21776</v>
      </c>
      <c r="I423" s="96">
        <f>35506.6+2060</f>
        <v>37566.6</v>
      </c>
      <c r="J423" s="114">
        <f>35506.6+1723</f>
        <v>37229.599999999999</v>
      </c>
      <c r="K423" s="96">
        <f>33255.36486+1632.56821</f>
        <v>34887.933069999999</v>
      </c>
      <c r="L423" s="96">
        <f t="shared" si="171"/>
        <v>68.248174754542646</v>
      </c>
      <c r="M423" s="96">
        <f t="shared" si="172"/>
        <v>92.869551862558765</v>
      </c>
    </row>
    <row r="424" spans="1:14">
      <c r="A424" s="93" t="s">
        <v>152</v>
      </c>
      <c r="B424" s="94" t="s">
        <v>290</v>
      </c>
      <c r="C424" s="94" t="s">
        <v>15</v>
      </c>
      <c r="D424" s="94" t="s">
        <v>9</v>
      </c>
      <c r="E424" s="94" t="s">
        <v>293</v>
      </c>
      <c r="F424" s="94" t="s">
        <v>153</v>
      </c>
      <c r="G424" s="96">
        <v>15626</v>
      </c>
      <c r="H424" s="96">
        <f>H425</f>
        <v>15626</v>
      </c>
      <c r="I424" s="96">
        <f t="shared" ref="I424:K424" si="203">I425</f>
        <v>12429.088</v>
      </c>
      <c r="J424" s="96">
        <f t="shared" si="203"/>
        <v>12429.088</v>
      </c>
      <c r="K424" s="96">
        <f t="shared" si="203"/>
        <v>9666.4538400000001</v>
      </c>
      <c r="L424" s="96">
        <f t="shared" si="171"/>
        <v>61.861345449891203</v>
      </c>
      <c r="M424" s="96">
        <f t="shared" si="172"/>
        <v>77.772832890072067</v>
      </c>
    </row>
    <row r="425" spans="1:14" ht="25.5">
      <c r="A425" s="93" t="s">
        <v>154</v>
      </c>
      <c r="B425" s="94" t="s">
        <v>290</v>
      </c>
      <c r="C425" s="94" t="s">
        <v>15</v>
      </c>
      <c r="D425" s="94" t="s">
        <v>9</v>
      </c>
      <c r="E425" s="94" t="s">
        <v>293</v>
      </c>
      <c r="F425" s="94" t="s">
        <v>155</v>
      </c>
      <c r="G425" s="96">
        <v>15626</v>
      </c>
      <c r="H425" s="96">
        <v>15626</v>
      </c>
      <c r="I425" s="96">
        <v>12429.088</v>
      </c>
      <c r="J425" s="96">
        <v>12429.088</v>
      </c>
      <c r="K425" s="96">
        <v>9666.4538400000001</v>
      </c>
      <c r="L425" s="96">
        <f t="shared" si="171"/>
        <v>61.861345449891203</v>
      </c>
      <c r="M425" s="96">
        <f t="shared" si="172"/>
        <v>77.772832890072067</v>
      </c>
    </row>
    <row r="426" spans="1:14">
      <c r="A426" s="93" t="s">
        <v>156</v>
      </c>
      <c r="B426" s="94" t="s">
        <v>290</v>
      </c>
      <c r="C426" s="94" t="s">
        <v>15</v>
      </c>
      <c r="D426" s="94" t="s">
        <v>9</v>
      </c>
      <c r="E426" s="94" t="s">
        <v>293</v>
      </c>
      <c r="F426" s="94" t="s">
        <v>157</v>
      </c>
      <c r="G426" s="96">
        <v>293.3</v>
      </c>
      <c r="H426" s="96">
        <f>H427+H428</f>
        <v>293.28224</v>
      </c>
      <c r="I426" s="96">
        <f t="shared" ref="I426:K426" si="204">I427+I428</f>
        <v>233.28224</v>
      </c>
      <c r="J426" s="96">
        <f t="shared" si="204"/>
        <v>233.28224</v>
      </c>
      <c r="K426" s="96">
        <f t="shared" si="204"/>
        <v>233.28224</v>
      </c>
      <c r="L426" s="96">
        <f t="shared" si="171"/>
        <v>79.541891114852376</v>
      </c>
      <c r="M426" s="96">
        <f t="shared" si="172"/>
        <v>100</v>
      </c>
    </row>
    <row r="427" spans="1:14" ht="25.5">
      <c r="A427" s="93" t="s">
        <v>294</v>
      </c>
      <c r="B427" s="94" t="s">
        <v>290</v>
      </c>
      <c r="C427" s="94" t="s">
        <v>15</v>
      </c>
      <c r="D427" s="94" t="s">
        <v>9</v>
      </c>
      <c r="E427" s="94" t="s">
        <v>293</v>
      </c>
      <c r="F427" s="94" t="s">
        <v>295</v>
      </c>
      <c r="G427" s="96">
        <v>233.3</v>
      </c>
      <c r="H427" s="96">
        <v>233.28224</v>
      </c>
      <c r="I427" s="96">
        <v>233.28224</v>
      </c>
      <c r="J427" s="96">
        <v>233.28224</v>
      </c>
      <c r="K427" s="96">
        <v>233.28224</v>
      </c>
      <c r="L427" s="96">
        <f t="shared" si="171"/>
        <v>100</v>
      </c>
      <c r="M427" s="96">
        <f t="shared" si="172"/>
        <v>100</v>
      </c>
    </row>
    <row r="428" spans="1:14">
      <c r="A428" s="93" t="s">
        <v>158</v>
      </c>
      <c r="B428" s="94" t="s">
        <v>290</v>
      </c>
      <c r="C428" s="94" t="s">
        <v>15</v>
      </c>
      <c r="D428" s="94" t="s">
        <v>9</v>
      </c>
      <c r="E428" s="94" t="s">
        <v>293</v>
      </c>
      <c r="F428" s="94" t="s">
        <v>159</v>
      </c>
      <c r="G428" s="96">
        <v>60</v>
      </c>
      <c r="H428" s="96">
        <v>60</v>
      </c>
      <c r="I428" s="96"/>
      <c r="J428" s="96"/>
      <c r="K428" s="96"/>
      <c r="L428" s="96">
        <f t="shared" ref="L428:L494" si="205">K428/H428*100</f>
        <v>0</v>
      </c>
      <c r="M428" s="96">
        <v>0</v>
      </c>
    </row>
    <row r="429" spans="1:14">
      <c r="A429" s="93" t="s">
        <v>160</v>
      </c>
      <c r="B429" s="94" t="s">
        <v>290</v>
      </c>
      <c r="C429" s="94" t="s">
        <v>15</v>
      </c>
      <c r="D429" s="94" t="s">
        <v>9</v>
      </c>
      <c r="E429" s="94" t="s">
        <v>293</v>
      </c>
      <c r="F429" s="94" t="s">
        <v>161</v>
      </c>
      <c r="G429" s="96">
        <v>2901.9</v>
      </c>
      <c r="H429" s="96">
        <f>H430+H431</f>
        <v>2901.9000000000005</v>
      </c>
      <c r="I429" s="96">
        <f t="shared" ref="I429:K429" si="206">I430+I431</f>
        <v>1914</v>
      </c>
      <c r="J429" s="96">
        <f t="shared" si="206"/>
        <v>1894</v>
      </c>
      <c r="K429" s="96">
        <f t="shared" si="206"/>
        <v>1413.1341399999999</v>
      </c>
      <c r="L429" s="96">
        <f t="shared" si="205"/>
        <v>48.696858609876273</v>
      </c>
      <c r="M429" s="96">
        <f t="shared" ref="M429:M494" si="207">K429/I429*100</f>
        <v>73.831459770114932</v>
      </c>
    </row>
    <row r="430" spans="1:14">
      <c r="A430" s="93" t="s">
        <v>277</v>
      </c>
      <c r="B430" s="94" t="s">
        <v>290</v>
      </c>
      <c r="C430" s="94" t="s">
        <v>15</v>
      </c>
      <c r="D430" s="94" t="s">
        <v>9</v>
      </c>
      <c r="E430" s="94" t="s">
        <v>293</v>
      </c>
      <c r="F430" s="94" t="s">
        <v>278</v>
      </c>
      <c r="G430" s="96">
        <v>301.8</v>
      </c>
      <c r="H430" s="96">
        <v>301.8</v>
      </c>
      <c r="I430" s="96">
        <v>78.099999999999994</v>
      </c>
      <c r="J430" s="96">
        <v>78.099999999999994</v>
      </c>
      <c r="K430" s="96">
        <v>78.099999999999994</v>
      </c>
      <c r="L430" s="96">
        <f t="shared" si="205"/>
        <v>25.878064943671301</v>
      </c>
      <c r="M430" s="96">
        <f t="shared" si="207"/>
        <v>100</v>
      </c>
    </row>
    <row r="431" spans="1:14">
      <c r="A431" s="93" t="s">
        <v>162</v>
      </c>
      <c r="B431" s="94" t="s">
        <v>290</v>
      </c>
      <c r="C431" s="94" t="s">
        <v>15</v>
      </c>
      <c r="D431" s="94" t="s">
        <v>9</v>
      </c>
      <c r="E431" s="94" t="s">
        <v>293</v>
      </c>
      <c r="F431" s="94" t="s">
        <v>163</v>
      </c>
      <c r="G431" s="96">
        <v>2600.1</v>
      </c>
      <c r="H431" s="96">
        <f>2016.9+583.2</f>
        <v>2600.1000000000004</v>
      </c>
      <c r="I431" s="96">
        <f>1275.9+560</f>
        <v>1835.9</v>
      </c>
      <c r="J431" s="96">
        <f>1275.9+540</f>
        <v>1815.9</v>
      </c>
      <c r="K431" s="96">
        <f>1002.498+332.53614</f>
        <v>1335.03414</v>
      </c>
      <c r="L431" s="96">
        <f t="shared" si="205"/>
        <v>51.345492096457825</v>
      </c>
      <c r="M431" s="96">
        <f t="shared" si="207"/>
        <v>72.718238466147383</v>
      </c>
    </row>
    <row r="432" spans="1:14" s="18" customFormat="1">
      <c r="A432" s="93"/>
      <c r="B432" s="94"/>
      <c r="C432" s="94"/>
      <c r="D432" s="94"/>
      <c r="E432" s="94"/>
      <c r="F432" s="94"/>
      <c r="G432" s="96"/>
      <c r="H432" s="96"/>
      <c r="I432" s="96"/>
      <c r="J432" s="96"/>
      <c r="K432" s="96"/>
      <c r="L432" s="96"/>
      <c r="M432" s="96"/>
      <c r="N432" s="60"/>
    </row>
    <row r="433" spans="1:14">
      <c r="A433" s="93" t="s">
        <v>37</v>
      </c>
      <c r="B433" s="94" t="s">
        <v>290</v>
      </c>
      <c r="C433" s="94" t="s">
        <v>15</v>
      </c>
      <c r="D433" s="94" t="s">
        <v>19</v>
      </c>
      <c r="E433" s="95" t="s">
        <v>0</v>
      </c>
      <c r="F433" s="95" t="s">
        <v>0</v>
      </c>
      <c r="G433" s="96">
        <v>18263</v>
      </c>
      <c r="H433" s="96">
        <f>H434+H448</f>
        <v>46733.2</v>
      </c>
      <c r="I433" s="96">
        <f t="shared" ref="I433:K433" si="208">I434+I448</f>
        <v>15407.399719999999</v>
      </c>
      <c r="J433" s="96">
        <f t="shared" si="208"/>
        <v>8850</v>
      </c>
      <c r="K433" s="96">
        <f t="shared" si="208"/>
        <v>3720</v>
      </c>
      <c r="L433" s="96">
        <f t="shared" si="205"/>
        <v>7.9600797719822314</v>
      </c>
      <c r="M433" s="96">
        <f t="shared" si="207"/>
        <v>24.144242815814998</v>
      </c>
    </row>
    <row r="434" spans="1:14" ht="38.25">
      <c r="A434" s="93" t="s">
        <v>119</v>
      </c>
      <c r="B434" s="94" t="s">
        <v>290</v>
      </c>
      <c r="C434" s="94" t="s">
        <v>15</v>
      </c>
      <c r="D434" s="94" t="s">
        <v>19</v>
      </c>
      <c r="E434" s="94" t="s">
        <v>120</v>
      </c>
      <c r="F434" s="95" t="s">
        <v>0</v>
      </c>
      <c r="G434" s="96">
        <v>18263</v>
      </c>
      <c r="H434" s="96">
        <f>H435</f>
        <v>46483.199999999997</v>
      </c>
      <c r="I434" s="96">
        <f t="shared" ref="I434:K434" si="209">I435</f>
        <v>15157.399719999999</v>
      </c>
      <c r="J434" s="96">
        <f t="shared" si="209"/>
        <v>8600</v>
      </c>
      <c r="K434" s="96">
        <f t="shared" si="209"/>
        <v>3470</v>
      </c>
      <c r="L434" s="96">
        <f t="shared" si="205"/>
        <v>7.4650626462894127</v>
      </c>
      <c r="M434" s="96">
        <f t="shared" si="207"/>
        <v>22.893108739630179</v>
      </c>
    </row>
    <row r="435" spans="1:14" ht="25.5">
      <c r="A435" s="93" t="s">
        <v>121</v>
      </c>
      <c r="B435" s="94" t="s">
        <v>290</v>
      </c>
      <c r="C435" s="94" t="s">
        <v>15</v>
      </c>
      <c r="D435" s="94" t="s">
        <v>19</v>
      </c>
      <c r="E435" s="94" t="s">
        <v>122</v>
      </c>
      <c r="F435" s="95" t="s">
        <v>0</v>
      </c>
      <c r="G435" s="96">
        <v>18263</v>
      </c>
      <c r="H435" s="96">
        <f>H439+H442+H445+H436</f>
        <v>46483.199999999997</v>
      </c>
      <c r="I435" s="96">
        <f t="shared" ref="I435:K435" si="210">I439+I442+I445+I436</f>
        <v>15157.399719999999</v>
      </c>
      <c r="J435" s="96">
        <f t="shared" si="210"/>
        <v>8600</v>
      </c>
      <c r="K435" s="96">
        <f t="shared" si="210"/>
        <v>3470</v>
      </c>
      <c r="L435" s="96">
        <f t="shared" si="205"/>
        <v>7.4650626462894127</v>
      </c>
      <c r="M435" s="96">
        <f t="shared" si="207"/>
        <v>22.893108739630179</v>
      </c>
    </row>
    <row r="436" spans="1:14" s="52" customFormat="1" ht="38.25">
      <c r="A436" s="104" t="s">
        <v>1197</v>
      </c>
      <c r="B436" s="94" t="s">
        <v>290</v>
      </c>
      <c r="C436" s="94" t="s">
        <v>15</v>
      </c>
      <c r="D436" s="94" t="s">
        <v>19</v>
      </c>
      <c r="E436" s="102" t="s">
        <v>1196</v>
      </c>
      <c r="F436" s="95"/>
      <c r="G436" s="96"/>
      <c r="H436" s="96">
        <f>H437</f>
        <v>28220.2</v>
      </c>
      <c r="I436" s="96">
        <f t="shared" ref="I436:K437" si="211">I437</f>
        <v>0</v>
      </c>
      <c r="J436" s="96">
        <f t="shared" si="211"/>
        <v>0</v>
      </c>
      <c r="K436" s="96">
        <f t="shared" si="211"/>
        <v>0</v>
      </c>
      <c r="L436" s="96">
        <f t="shared" ref="L436:L438" si="212">K436/H436*100</f>
        <v>0</v>
      </c>
      <c r="M436" s="96">
        <v>0</v>
      </c>
      <c r="N436" s="60"/>
    </row>
    <row r="437" spans="1:14" s="52" customFormat="1">
      <c r="A437" s="93" t="s">
        <v>105</v>
      </c>
      <c r="B437" s="94" t="s">
        <v>290</v>
      </c>
      <c r="C437" s="94" t="s">
        <v>15</v>
      </c>
      <c r="D437" s="94" t="s">
        <v>19</v>
      </c>
      <c r="E437" s="102" t="s">
        <v>1196</v>
      </c>
      <c r="F437" s="95">
        <v>500</v>
      </c>
      <c r="G437" s="96"/>
      <c r="H437" s="96">
        <f>H438</f>
        <v>28220.2</v>
      </c>
      <c r="I437" s="96">
        <f t="shared" si="211"/>
        <v>0</v>
      </c>
      <c r="J437" s="96">
        <f t="shared" si="211"/>
        <v>0</v>
      </c>
      <c r="K437" s="96">
        <f t="shared" si="211"/>
        <v>0</v>
      </c>
      <c r="L437" s="96">
        <f t="shared" si="212"/>
        <v>0</v>
      </c>
      <c r="M437" s="96">
        <v>0</v>
      </c>
      <c r="N437" s="60"/>
    </row>
    <row r="438" spans="1:14" s="52" customFormat="1">
      <c r="A438" s="93" t="s">
        <v>144</v>
      </c>
      <c r="B438" s="94" t="s">
        <v>290</v>
      </c>
      <c r="C438" s="94" t="s">
        <v>15</v>
      </c>
      <c r="D438" s="94" t="s">
        <v>19</v>
      </c>
      <c r="E438" s="102" t="s">
        <v>1196</v>
      </c>
      <c r="F438" s="95">
        <v>520</v>
      </c>
      <c r="G438" s="96"/>
      <c r="H438" s="96">
        <v>28220.2</v>
      </c>
      <c r="I438" s="96"/>
      <c r="J438" s="96"/>
      <c r="K438" s="96"/>
      <c r="L438" s="96">
        <f t="shared" si="212"/>
        <v>0</v>
      </c>
      <c r="M438" s="96">
        <v>0</v>
      </c>
      <c r="N438" s="60"/>
    </row>
    <row r="439" spans="1:14">
      <c r="A439" s="93" t="s">
        <v>296</v>
      </c>
      <c r="B439" s="94" t="s">
        <v>290</v>
      </c>
      <c r="C439" s="94" t="s">
        <v>15</v>
      </c>
      <c r="D439" s="94" t="s">
        <v>19</v>
      </c>
      <c r="E439" s="94" t="s">
        <v>297</v>
      </c>
      <c r="F439" s="95" t="s">
        <v>0</v>
      </c>
      <c r="G439" s="96">
        <v>15113</v>
      </c>
      <c r="H439" s="96">
        <f>H440</f>
        <v>15113</v>
      </c>
      <c r="I439" s="96">
        <f t="shared" ref="I439:K440" si="213">I440</f>
        <v>12007.399719999999</v>
      </c>
      <c r="J439" s="96">
        <f t="shared" si="213"/>
        <v>5450</v>
      </c>
      <c r="K439" s="96">
        <f t="shared" si="213"/>
        <v>320</v>
      </c>
      <c r="L439" s="96">
        <f t="shared" si="205"/>
        <v>2.1173823860252763</v>
      </c>
      <c r="M439" s="96">
        <f t="shared" si="207"/>
        <v>2.66502329781689</v>
      </c>
    </row>
    <row r="440" spans="1:14">
      <c r="A440" s="93" t="s">
        <v>152</v>
      </c>
      <c r="B440" s="94" t="s">
        <v>290</v>
      </c>
      <c r="C440" s="94" t="s">
        <v>15</v>
      </c>
      <c r="D440" s="94" t="s">
        <v>19</v>
      </c>
      <c r="E440" s="94" t="s">
        <v>297</v>
      </c>
      <c r="F440" s="94" t="s">
        <v>153</v>
      </c>
      <c r="G440" s="96">
        <v>15113</v>
      </c>
      <c r="H440" s="96">
        <f>H441</f>
        <v>15113</v>
      </c>
      <c r="I440" s="96">
        <f t="shared" si="213"/>
        <v>12007.399719999999</v>
      </c>
      <c r="J440" s="96">
        <f t="shared" si="213"/>
        <v>5450</v>
      </c>
      <c r="K440" s="96">
        <f t="shared" si="213"/>
        <v>320</v>
      </c>
      <c r="L440" s="96">
        <f t="shared" si="205"/>
        <v>2.1173823860252763</v>
      </c>
      <c r="M440" s="96">
        <f t="shared" si="207"/>
        <v>2.66502329781689</v>
      </c>
    </row>
    <row r="441" spans="1:14" ht="25.5">
      <c r="A441" s="93" t="s">
        <v>154</v>
      </c>
      <c r="B441" s="94" t="s">
        <v>290</v>
      </c>
      <c r="C441" s="94" t="s">
        <v>15</v>
      </c>
      <c r="D441" s="94" t="s">
        <v>19</v>
      </c>
      <c r="E441" s="94" t="s">
        <v>297</v>
      </c>
      <c r="F441" s="94" t="s">
        <v>155</v>
      </c>
      <c r="G441" s="96">
        <v>15113</v>
      </c>
      <c r="H441" s="96">
        <v>15113</v>
      </c>
      <c r="I441" s="96">
        <v>12007.399719999999</v>
      </c>
      <c r="J441" s="96">
        <v>5450</v>
      </c>
      <c r="K441" s="96">
        <v>320</v>
      </c>
      <c r="L441" s="96">
        <f t="shared" si="205"/>
        <v>2.1173823860252763</v>
      </c>
      <c r="M441" s="96">
        <f t="shared" si="207"/>
        <v>2.66502329781689</v>
      </c>
    </row>
    <row r="442" spans="1:14">
      <c r="A442" s="93" t="s">
        <v>298</v>
      </c>
      <c r="B442" s="94" t="s">
        <v>290</v>
      </c>
      <c r="C442" s="94" t="s">
        <v>15</v>
      </c>
      <c r="D442" s="94" t="s">
        <v>19</v>
      </c>
      <c r="E442" s="94" t="s">
        <v>299</v>
      </c>
      <c r="F442" s="95" t="s">
        <v>0</v>
      </c>
      <c r="G442" s="96">
        <v>66</v>
      </c>
      <c r="H442" s="96">
        <f>H443</f>
        <v>66</v>
      </c>
      <c r="I442" s="96">
        <f t="shared" ref="I442:K443" si="214">I443</f>
        <v>66</v>
      </c>
      <c r="J442" s="96">
        <f t="shared" si="214"/>
        <v>66</v>
      </c>
      <c r="K442" s="96">
        <f t="shared" si="214"/>
        <v>66</v>
      </c>
      <c r="L442" s="96">
        <f t="shared" si="205"/>
        <v>100</v>
      </c>
      <c r="M442" s="96">
        <f t="shared" si="207"/>
        <v>100</v>
      </c>
    </row>
    <row r="443" spans="1:14">
      <c r="A443" s="93" t="s">
        <v>152</v>
      </c>
      <c r="B443" s="94" t="s">
        <v>290</v>
      </c>
      <c r="C443" s="94" t="s">
        <v>15</v>
      </c>
      <c r="D443" s="94" t="s">
        <v>19</v>
      </c>
      <c r="E443" s="94" t="s">
        <v>299</v>
      </c>
      <c r="F443" s="94" t="s">
        <v>153</v>
      </c>
      <c r="G443" s="96">
        <v>66</v>
      </c>
      <c r="H443" s="96">
        <f>H444</f>
        <v>66</v>
      </c>
      <c r="I443" s="96">
        <f t="shared" si="214"/>
        <v>66</v>
      </c>
      <c r="J443" s="96">
        <f t="shared" si="214"/>
        <v>66</v>
      </c>
      <c r="K443" s="96">
        <f t="shared" si="214"/>
        <v>66</v>
      </c>
      <c r="L443" s="96">
        <f t="shared" si="205"/>
        <v>100</v>
      </c>
      <c r="M443" s="96">
        <f t="shared" si="207"/>
        <v>100</v>
      </c>
    </row>
    <row r="444" spans="1:14" ht="25.5">
      <c r="A444" s="93" t="s">
        <v>154</v>
      </c>
      <c r="B444" s="94" t="s">
        <v>290</v>
      </c>
      <c r="C444" s="94" t="s">
        <v>15</v>
      </c>
      <c r="D444" s="94" t="s">
        <v>19</v>
      </c>
      <c r="E444" s="94" t="s">
        <v>299</v>
      </c>
      <c r="F444" s="94" t="s">
        <v>155</v>
      </c>
      <c r="G444" s="96">
        <v>66</v>
      </c>
      <c r="H444" s="96">
        <v>66</v>
      </c>
      <c r="I444" s="96">
        <v>66</v>
      </c>
      <c r="J444" s="96">
        <v>66</v>
      </c>
      <c r="K444" s="96">
        <v>66</v>
      </c>
      <c r="L444" s="96">
        <f t="shared" si="205"/>
        <v>100</v>
      </c>
      <c r="M444" s="96">
        <f t="shared" si="207"/>
        <v>100</v>
      </c>
    </row>
    <row r="445" spans="1:14">
      <c r="A445" s="93" t="s">
        <v>300</v>
      </c>
      <c r="B445" s="94" t="s">
        <v>290</v>
      </c>
      <c r="C445" s="94" t="s">
        <v>15</v>
      </c>
      <c r="D445" s="94" t="s">
        <v>19</v>
      </c>
      <c r="E445" s="94" t="s">
        <v>301</v>
      </c>
      <c r="F445" s="95" t="s">
        <v>0</v>
      </c>
      <c r="G445" s="96">
        <v>3084</v>
      </c>
      <c r="H445" s="96">
        <f>H446</f>
        <v>3084</v>
      </c>
      <c r="I445" s="96">
        <f t="shared" ref="I445:K446" si="215">I446</f>
        <v>3084</v>
      </c>
      <c r="J445" s="96">
        <f t="shared" si="215"/>
        <v>3084</v>
      </c>
      <c r="K445" s="96">
        <f t="shared" si="215"/>
        <v>3084</v>
      </c>
      <c r="L445" s="96">
        <f t="shared" si="205"/>
        <v>100</v>
      </c>
      <c r="M445" s="96">
        <f t="shared" si="207"/>
        <v>100</v>
      </c>
    </row>
    <row r="446" spans="1:14">
      <c r="A446" s="93" t="s">
        <v>105</v>
      </c>
      <c r="B446" s="94" t="s">
        <v>290</v>
      </c>
      <c r="C446" s="94" t="s">
        <v>15</v>
      </c>
      <c r="D446" s="94" t="s">
        <v>19</v>
      </c>
      <c r="E446" s="94" t="s">
        <v>301</v>
      </c>
      <c r="F446" s="94" t="s">
        <v>106</v>
      </c>
      <c r="G446" s="96">
        <v>3084</v>
      </c>
      <c r="H446" s="96">
        <f>H447</f>
        <v>3084</v>
      </c>
      <c r="I446" s="96">
        <f t="shared" si="215"/>
        <v>3084</v>
      </c>
      <c r="J446" s="96">
        <f t="shared" si="215"/>
        <v>3084</v>
      </c>
      <c r="K446" s="96">
        <f t="shared" si="215"/>
        <v>3084</v>
      </c>
      <c r="L446" s="96">
        <f t="shared" si="205"/>
        <v>100</v>
      </c>
      <c r="M446" s="96">
        <f t="shared" si="207"/>
        <v>100</v>
      </c>
    </row>
    <row r="447" spans="1:14">
      <c r="A447" s="93" t="s">
        <v>144</v>
      </c>
      <c r="B447" s="94" t="s">
        <v>290</v>
      </c>
      <c r="C447" s="94" t="s">
        <v>15</v>
      </c>
      <c r="D447" s="94" t="s">
        <v>19</v>
      </c>
      <c r="E447" s="94" t="s">
        <v>301</v>
      </c>
      <c r="F447" s="94" t="s">
        <v>145</v>
      </c>
      <c r="G447" s="96">
        <v>3084</v>
      </c>
      <c r="H447" s="96">
        <v>3084</v>
      </c>
      <c r="I447" s="96">
        <v>3084</v>
      </c>
      <c r="J447" s="96">
        <v>3084</v>
      </c>
      <c r="K447" s="96">
        <v>3084</v>
      </c>
      <c r="L447" s="96">
        <f t="shared" si="205"/>
        <v>100</v>
      </c>
      <c r="M447" s="96">
        <f t="shared" si="207"/>
        <v>100</v>
      </c>
    </row>
    <row r="448" spans="1:14" s="22" customFormat="1">
      <c r="A448" s="93" t="s">
        <v>659</v>
      </c>
      <c r="B448" s="94" t="s">
        <v>290</v>
      </c>
      <c r="C448" s="94" t="s">
        <v>15</v>
      </c>
      <c r="D448" s="94" t="s">
        <v>19</v>
      </c>
      <c r="E448" s="102" t="s">
        <v>660</v>
      </c>
      <c r="F448" s="94"/>
      <c r="G448" s="96"/>
      <c r="H448" s="96">
        <f>H449</f>
        <v>250</v>
      </c>
      <c r="I448" s="96">
        <f t="shared" ref="I448:K450" si="216">I449</f>
        <v>250</v>
      </c>
      <c r="J448" s="96">
        <f t="shared" si="216"/>
        <v>250</v>
      </c>
      <c r="K448" s="96">
        <f t="shared" si="216"/>
        <v>250</v>
      </c>
      <c r="L448" s="96">
        <f t="shared" si="205"/>
        <v>100</v>
      </c>
      <c r="M448" s="96">
        <f t="shared" si="207"/>
        <v>100</v>
      </c>
      <c r="N448" s="60"/>
    </row>
    <row r="449" spans="1:14" s="22" customFormat="1">
      <c r="A449" s="93" t="s">
        <v>659</v>
      </c>
      <c r="B449" s="94" t="s">
        <v>290</v>
      </c>
      <c r="C449" s="94" t="s">
        <v>15</v>
      </c>
      <c r="D449" s="94" t="s">
        <v>19</v>
      </c>
      <c r="E449" s="102" t="s">
        <v>661</v>
      </c>
      <c r="F449" s="94"/>
      <c r="G449" s="96"/>
      <c r="H449" s="96">
        <f>H450</f>
        <v>250</v>
      </c>
      <c r="I449" s="96">
        <f t="shared" si="216"/>
        <v>250</v>
      </c>
      <c r="J449" s="96">
        <f t="shared" si="216"/>
        <v>250</v>
      </c>
      <c r="K449" s="96">
        <f t="shared" si="216"/>
        <v>250</v>
      </c>
      <c r="L449" s="96">
        <f t="shared" si="205"/>
        <v>100</v>
      </c>
      <c r="M449" s="96">
        <f t="shared" si="207"/>
        <v>100</v>
      </c>
      <c r="N449" s="60"/>
    </row>
    <row r="450" spans="1:14" s="22" customFormat="1">
      <c r="A450" s="93" t="s">
        <v>152</v>
      </c>
      <c r="B450" s="94" t="s">
        <v>290</v>
      </c>
      <c r="C450" s="94" t="s">
        <v>15</v>
      </c>
      <c r="D450" s="94" t="s">
        <v>19</v>
      </c>
      <c r="E450" s="102" t="s">
        <v>661</v>
      </c>
      <c r="F450" s="94">
        <v>200</v>
      </c>
      <c r="G450" s="96"/>
      <c r="H450" s="96">
        <f>H451</f>
        <v>250</v>
      </c>
      <c r="I450" s="96">
        <f t="shared" si="216"/>
        <v>250</v>
      </c>
      <c r="J450" s="96">
        <f t="shared" si="216"/>
        <v>250</v>
      </c>
      <c r="K450" s="96">
        <f t="shared" si="216"/>
        <v>250</v>
      </c>
      <c r="L450" s="96">
        <f t="shared" si="205"/>
        <v>100</v>
      </c>
      <c r="M450" s="96">
        <f t="shared" si="207"/>
        <v>100</v>
      </c>
      <c r="N450" s="60"/>
    </row>
    <row r="451" spans="1:14" s="22" customFormat="1" ht="25.5">
      <c r="A451" s="93" t="s">
        <v>154</v>
      </c>
      <c r="B451" s="94" t="s">
        <v>290</v>
      </c>
      <c r="C451" s="94" t="s">
        <v>15</v>
      </c>
      <c r="D451" s="94" t="s">
        <v>19</v>
      </c>
      <c r="E451" s="102" t="s">
        <v>661</v>
      </c>
      <c r="F451" s="94">
        <v>240</v>
      </c>
      <c r="G451" s="96"/>
      <c r="H451" s="96">
        <v>250</v>
      </c>
      <c r="I451" s="96">
        <v>250</v>
      </c>
      <c r="J451" s="96">
        <v>250</v>
      </c>
      <c r="K451" s="96">
        <v>250</v>
      </c>
      <c r="L451" s="96">
        <f t="shared" si="205"/>
        <v>100</v>
      </c>
      <c r="M451" s="96">
        <f t="shared" si="207"/>
        <v>100</v>
      </c>
      <c r="N451" s="60"/>
    </row>
    <row r="452" spans="1:14" s="18" customFormat="1">
      <c r="A452" s="93"/>
      <c r="B452" s="94"/>
      <c r="C452" s="94"/>
      <c r="D452" s="94"/>
      <c r="E452" s="94"/>
      <c r="F452" s="94"/>
      <c r="G452" s="96"/>
      <c r="H452" s="96"/>
      <c r="I452" s="96"/>
      <c r="J452" s="96"/>
      <c r="K452" s="96"/>
      <c r="L452" s="96"/>
      <c r="M452" s="96"/>
      <c r="N452" s="60"/>
    </row>
    <row r="453" spans="1:14">
      <c r="A453" s="93" t="s">
        <v>38</v>
      </c>
      <c r="B453" s="94" t="s">
        <v>290</v>
      </c>
      <c r="C453" s="94" t="s">
        <v>15</v>
      </c>
      <c r="D453" s="94" t="s">
        <v>21</v>
      </c>
      <c r="E453" s="95" t="s">
        <v>0</v>
      </c>
      <c r="F453" s="95" t="s">
        <v>0</v>
      </c>
      <c r="G453" s="96">
        <v>825020</v>
      </c>
      <c r="H453" s="96">
        <f>H454</f>
        <v>825020.04</v>
      </c>
      <c r="I453" s="96">
        <f t="shared" ref="I453:K453" si="217">I454</f>
        <v>610828.14280000003</v>
      </c>
      <c r="J453" s="96">
        <f t="shared" si="217"/>
        <v>610748.38764000009</v>
      </c>
      <c r="K453" s="96">
        <f t="shared" si="217"/>
        <v>572727.35684999987</v>
      </c>
      <c r="L453" s="96">
        <f t="shared" si="205"/>
        <v>69.419811529669005</v>
      </c>
      <c r="M453" s="96">
        <f t="shared" si="207"/>
        <v>93.762437700504691</v>
      </c>
    </row>
    <row r="454" spans="1:14" ht="25.5">
      <c r="A454" s="93" t="s">
        <v>124</v>
      </c>
      <c r="B454" s="94" t="s">
        <v>290</v>
      </c>
      <c r="C454" s="94" t="s">
        <v>15</v>
      </c>
      <c r="D454" s="94" t="s">
        <v>21</v>
      </c>
      <c r="E454" s="94" t="s">
        <v>125</v>
      </c>
      <c r="F454" s="95" t="s">
        <v>0</v>
      </c>
      <c r="G454" s="96">
        <v>825020</v>
      </c>
      <c r="H454" s="96">
        <f>H455+H467+H471+H481</f>
        <v>825020.04</v>
      </c>
      <c r="I454" s="96">
        <f t="shared" ref="I454:K454" si="218">I455+I467+I471+I481</f>
        <v>610828.14280000003</v>
      </c>
      <c r="J454" s="96">
        <f t="shared" si="218"/>
        <v>610748.38764000009</v>
      </c>
      <c r="K454" s="96">
        <f t="shared" si="218"/>
        <v>572727.35684999987</v>
      </c>
      <c r="L454" s="96">
        <f t="shared" si="205"/>
        <v>69.419811529669005</v>
      </c>
      <c r="M454" s="96">
        <f t="shared" si="207"/>
        <v>93.762437700504691</v>
      </c>
    </row>
    <row r="455" spans="1:14">
      <c r="A455" s="93" t="s">
        <v>302</v>
      </c>
      <c r="B455" s="94" t="s">
        <v>290</v>
      </c>
      <c r="C455" s="94" t="s">
        <v>15</v>
      </c>
      <c r="D455" s="94" t="s">
        <v>21</v>
      </c>
      <c r="E455" s="94" t="s">
        <v>303</v>
      </c>
      <c r="F455" s="95" t="s">
        <v>0</v>
      </c>
      <c r="G455" s="96">
        <v>87412.4</v>
      </c>
      <c r="H455" s="96">
        <f>H456+H461+H464</f>
        <v>87412.4</v>
      </c>
      <c r="I455" s="96">
        <f t="shared" ref="I455:K455" si="219">I456+I461+I464</f>
        <v>51784.1</v>
      </c>
      <c r="J455" s="96">
        <f t="shared" si="219"/>
        <v>51784.1</v>
      </c>
      <c r="K455" s="96">
        <f t="shared" si="219"/>
        <v>46784.088359999994</v>
      </c>
      <c r="L455" s="96">
        <f t="shared" si="205"/>
        <v>53.52111183310376</v>
      </c>
      <c r="M455" s="96">
        <f t="shared" si="207"/>
        <v>90.344504123852673</v>
      </c>
    </row>
    <row r="456" spans="1:14" ht="25.5">
      <c r="A456" s="93" t="s">
        <v>304</v>
      </c>
      <c r="B456" s="94" t="s">
        <v>290</v>
      </c>
      <c r="C456" s="94" t="s">
        <v>15</v>
      </c>
      <c r="D456" s="94" t="s">
        <v>21</v>
      </c>
      <c r="E456" s="94" t="s">
        <v>305</v>
      </c>
      <c r="F456" s="95" t="s">
        <v>0</v>
      </c>
      <c r="G456" s="96">
        <v>76069</v>
      </c>
      <c r="H456" s="96">
        <f>H457+H459</f>
        <v>76069</v>
      </c>
      <c r="I456" s="96">
        <f t="shared" ref="I456:K456" si="220">I457+I459</f>
        <v>46784.9</v>
      </c>
      <c r="J456" s="96">
        <f t="shared" si="220"/>
        <v>46784.9</v>
      </c>
      <c r="K456" s="96">
        <f t="shared" si="220"/>
        <v>41784.888359999997</v>
      </c>
      <c r="L456" s="96">
        <f t="shared" si="205"/>
        <v>54.930245382481694</v>
      </c>
      <c r="M456" s="96">
        <f t="shared" si="207"/>
        <v>89.312766213030258</v>
      </c>
    </row>
    <row r="457" spans="1:14">
      <c r="A457" s="93" t="s">
        <v>152</v>
      </c>
      <c r="B457" s="94" t="s">
        <v>290</v>
      </c>
      <c r="C457" s="94" t="s">
        <v>15</v>
      </c>
      <c r="D457" s="94" t="s">
        <v>21</v>
      </c>
      <c r="E457" s="94" t="s">
        <v>305</v>
      </c>
      <c r="F457" s="94" t="s">
        <v>153</v>
      </c>
      <c r="G457" s="96">
        <v>62142.400000000001</v>
      </c>
      <c r="H457" s="96">
        <f>H458</f>
        <v>62142.400000000001</v>
      </c>
      <c r="I457" s="96">
        <f t="shared" ref="I457:K457" si="221">I458</f>
        <v>35265</v>
      </c>
      <c r="J457" s="96">
        <f t="shared" si="221"/>
        <v>35265</v>
      </c>
      <c r="K457" s="96">
        <f t="shared" si="221"/>
        <v>30265</v>
      </c>
      <c r="L457" s="96">
        <f t="shared" si="205"/>
        <v>48.702657122994921</v>
      </c>
      <c r="M457" s="96">
        <f t="shared" si="207"/>
        <v>85.821636183184452</v>
      </c>
    </row>
    <row r="458" spans="1:14" ht="25.5">
      <c r="A458" s="93" t="s">
        <v>154</v>
      </c>
      <c r="B458" s="94" t="s">
        <v>290</v>
      </c>
      <c r="C458" s="94" t="s">
        <v>15</v>
      </c>
      <c r="D458" s="94" t="s">
        <v>21</v>
      </c>
      <c r="E458" s="94" t="s">
        <v>305</v>
      </c>
      <c r="F458" s="94" t="s">
        <v>155</v>
      </c>
      <c r="G458" s="96">
        <v>62142.400000000001</v>
      </c>
      <c r="H458" s="96">
        <v>62142.400000000001</v>
      </c>
      <c r="I458" s="96">
        <v>35265</v>
      </c>
      <c r="J458" s="96">
        <v>35265</v>
      </c>
      <c r="K458" s="96">
        <v>30265</v>
      </c>
      <c r="L458" s="96">
        <f t="shared" si="205"/>
        <v>48.702657122994921</v>
      </c>
      <c r="M458" s="96">
        <f t="shared" si="207"/>
        <v>85.821636183184452</v>
      </c>
    </row>
    <row r="459" spans="1:14" ht="25.5">
      <c r="A459" s="93" t="s">
        <v>130</v>
      </c>
      <c r="B459" s="94" t="s">
        <v>290</v>
      </c>
      <c r="C459" s="94" t="s">
        <v>15</v>
      </c>
      <c r="D459" s="94" t="s">
        <v>21</v>
      </c>
      <c r="E459" s="94" t="s">
        <v>305</v>
      </c>
      <c r="F459" s="94" t="s">
        <v>131</v>
      </c>
      <c r="G459" s="96">
        <v>13926.6</v>
      </c>
      <c r="H459" s="96">
        <f>H460</f>
        <v>13926.6</v>
      </c>
      <c r="I459" s="96">
        <f t="shared" ref="I459:K459" si="222">I460</f>
        <v>11519.9</v>
      </c>
      <c r="J459" s="96">
        <f t="shared" si="222"/>
        <v>11519.9</v>
      </c>
      <c r="K459" s="96">
        <f t="shared" si="222"/>
        <v>11519.888360000001</v>
      </c>
      <c r="L459" s="96">
        <f t="shared" si="205"/>
        <v>82.718598652937544</v>
      </c>
      <c r="M459" s="96">
        <f t="shared" si="207"/>
        <v>99.999898957456239</v>
      </c>
    </row>
    <row r="460" spans="1:14">
      <c r="A460" s="93" t="s">
        <v>165</v>
      </c>
      <c r="B460" s="94" t="s">
        <v>290</v>
      </c>
      <c r="C460" s="94" t="s">
        <v>15</v>
      </c>
      <c r="D460" s="94" t="s">
        <v>21</v>
      </c>
      <c r="E460" s="94" t="s">
        <v>305</v>
      </c>
      <c r="F460" s="94" t="s">
        <v>166</v>
      </c>
      <c r="G460" s="96">
        <v>13926.6</v>
      </c>
      <c r="H460" s="96">
        <v>13926.6</v>
      </c>
      <c r="I460" s="96">
        <v>11519.9</v>
      </c>
      <c r="J460" s="96">
        <v>11519.9</v>
      </c>
      <c r="K460" s="96">
        <v>11519.888360000001</v>
      </c>
      <c r="L460" s="96">
        <f t="shared" si="205"/>
        <v>82.718598652937544</v>
      </c>
      <c r="M460" s="96">
        <f t="shared" si="207"/>
        <v>99.999898957456239</v>
      </c>
    </row>
    <row r="461" spans="1:14">
      <c r="A461" s="93" t="s">
        <v>128</v>
      </c>
      <c r="B461" s="94" t="s">
        <v>290</v>
      </c>
      <c r="C461" s="94" t="s">
        <v>15</v>
      </c>
      <c r="D461" s="94" t="s">
        <v>21</v>
      </c>
      <c r="E461" s="94" t="s">
        <v>306</v>
      </c>
      <c r="F461" s="95" t="s">
        <v>0</v>
      </c>
      <c r="G461" s="96">
        <v>10000</v>
      </c>
      <c r="H461" s="96">
        <f>H462</f>
        <v>10000</v>
      </c>
      <c r="I461" s="96">
        <f t="shared" ref="I461:K462" si="223">I462</f>
        <v>4999.2</v>
      </c>
      <c r="J461" s="96">
        <f t="shared" si="223"/>
        <v>4999.2</v>
      </c>
      <c r="K461" s="96">
        <f t="shared" si="223"/>
        <v>4999.2</v>
      </c>
      <c r="L461" s="96">
        <f t="shared" si="205"/>
        <v>49.991999999999997</v>
      </c>
      <c r="M461" s="96">
        <v>0</v>
      </c>
    </row>
    <row r="462" spans="1:14" ht="25.5">
      <c r="A462" s="93" t="s">
        <v>130</v>
      </c>
      <c r="B462" s="94" t="s">
        <v>290</v>
      </c>
      <c r="C462" s="94" t="s">
        <v>15</v>
      </c>
      <c r="D462" s="94" t="s">
        <v>21</v>
      </c>
      <c r="E462" s="94" t="s">
        <v>306</v>
      </c>
      <c r="F462" s="94" t="s">
        <v>131</v>
      </c>
      <c r="G462" s="96">
        <v>10000</v>
      </c>
      <c r="H462" s="96">
        <f>H463</f>
        <v>10000</v>
      </c>
      <c r="I462" s="96">
        <f t="shared" si="223"/>
        <v>4999.2</v>
      </c>
      <c r="J462" s="96">
        <f t="shared" si="223"/>
        <v>4999.2</v>
      </c>
      <c r="K462" s="96">
        <f t="shared" si="223"/>
        <v>4999.2</v>
      </c>
      <c r="L462" s="96">
        <f t="shared" si="205"/>
        <v>49.991999999999997</v>
      </c>
      <c r="M462" s="96">
        <v>0</v>
      </c>
    </row>
    <row r="463" spans="1:14">
      <c r="A463" s="93" t="s">
        <v>165</v>
      </c>
      <c r="B463" s="94" t="s">
        <v>290</v>
      </c>
      <c r="C463" s="94" t="s">
        <v>15</v>
      </c>
      <c r="D463" s="94" t="s">
        <v>21</v>
      </c>
      <c r="E463" s="94" t="s">
        <v>306</v>
      </c>
      <c r="F463" s="94" t="s">
        <v>166</v>
      </c>
      <c r="G463" s="96">
        <v>10000</v>
      </c>
      <c r="H463" s="96">
        <v>10000</v>
      </c>
      <c r="I463" s="96">
        <v>4999.2</v>
      </c>
      <c r="J463" s="96">
        <v>4999.2</v>
      </c>
      <c r="K463" s="96">
        <v>4999.2</v>
      </c>
      <c r="L463" s="96">
        <f t="shared" si="205"/>
        <v>49.991999999999997</v>
      </c>
      <c r="M463" s="96">
        <v>0</v>
      </c>
    </row>
    <row r="464" spans="1:14" ht="25.5">
      <c r="A464" s="93" t="s">
        <v>307</v>
      </c>
      <c r="B464" s="94" t="s">
        <v>290</v>
      </c>
      <c r="C464" s="94" t="s">
        <v>15</v>
      </c>
      <c r="D464" s="94" t="s">
        <v>21</v>
      </c>
      <c r="E464" s="94" t="s">
        <v>308</v>
      </c>
      <c r="F464" s="95" t="s">
        <v>0</v>
      </c>
      <c r="G464" s="96">
        <v>1343.4</v>
      </c>
      <c r="H464" s="96">
        <f>H465</f>
        <v>1343.4</v>
      </c>
      <c r="I464" s="96">
        <f t="shared" ref="I464:K465" si="224">I465</f>
        <v>0</v>
      </c>
      <c r="J464" s="96">
        <f t="shared" si="224"/>
        <v>0</v>
      </c>
      <c r="K464" s="96">
        <f t="shared" si="224"/>
        <v>0</v>
      </c>
      <c r="L464" s="96">
        <f t="shared" si="205"/>
        <v>0</v>
      </c>
      <c r="M464" s="96">
        <v>0</v>
      </c>
    </row>
    <row r="465" spans="1:13">
      <c r="A465" s="93" t="s">
        <v>152</v>
      </c>
      <c r="B465" s="94" t="s">
        <v>290</v>
      </c>
      <c r="C465" s="94" t="s">
        <v>15</v>
      </c>
      <c r="D465" s="94" t="s">
        <v>21</v>
      </c>
      <c r="E465" s="94" t="s">
        <v>308</v>
      </c>
      <c r="F465" s="94" t="s">
        <v>153</v>
      </c>
      <c r="G465" s="96">
        <v>1343.4</v>
      </c>
      <c r="H465" s="96">
        <f>H466</f>
        <v>1343.4</v>
      </c>
      <c r="I465" s="96">
        <f t="shared" si="224"/>
        <v>0</v>
      </c>
      <c r="J465" s="96">
        <f t="shared" si="224"/>
        <v>0</v>
      </c>
      <c r="K465" s="96">
        <f t="shared" si="224"/>
        <v>0</v>
      </c>
      <c r="L465" s="96">
        <f t="shared" si="205"/>
        <v>0</v>
      </c>
      <c r="M465" s="96">
        <v>0</v>
      </c>
    </row>
    <row r="466" spans="1:13" ht="25.5">
      <c r="A466" s="93" t="s">
        <v>154</v>
      </c>
      <c r="B466" s="94" t="s">
        <v>290</v>
      </c>
      <c r="C466" s="94" t="s">
        <v>15</v>
      </c>
      <c r="D466" s="94" t="s">
        <v>21</v>
      </c>
      <c r="E466" s="94" t="s">
        <v>308</v>
      </c>
      <c r="F466" s="94" t="s">
        <v>155</v>
      </c>
      <c r="G466" s="96">
        <v>1343.4</v>
      </c>
      <c r="H466" s="96">
        <v>1343.4</v>
      </c>
      <c r="I466" s="96">
        <v>0</v>
      </c>
      <c r="J466" s="96">
        <v>0</v>
      </c>
      <c r="K466" s="96">
        <v>0</v>
      </c>
      <c r="L466" s="96">
        <f t="shared" si="205"/>
        <v>0</v>
      </c>
      <c r="M466" s="96">
        <v>0</v>
      </c>
    </row>
    <row r="467" spans="1:13">
      <c r="A467" s="93" t="s">
        <v>126</v>
      </c>
      <c r="B467" s="94" t="s">
        <v>290</v>
      </c>
      <c r="C467" s="94" t="s">
        <v>15</v>
      </c>
      <c r="D467" s="94" t="s">
        <v>21</v>
      </c>
      <c r="E467" s="94" t="s">
        <v>127</v>
      </c>
      <c r="F467" s="95" t="s">
        <v>0</v>
      </c>
      <c r="G467" s="96">
        <v>24882.6</v>
      </c>
      <c r="H467" s="96">
        <f>H468</f>
        <v>24882.6</v>
      </c>
      <c r="I467" s="96">
        <f t="shared" ref="I467:K469" si="225">I468</f>
        <v>19892.5</v>
      </c>
      <c r="J467" s="96">
        <f t="shared" si="225"/>
        <v>19892.5</v>
      </c>
      <c r="K467" s="96">
        <f t="shared" si="225"/>
        <v>19892.435420000002</v>
      </c>
      <c r="L467" s="96">
        <f t="shared" si="205"/>
        <v>79.945164170946782</v>
      </c>
      <c r="M467" s="96">
        <f t="shared" si="207"/>
        <v>99.999675355033318</v>
      </c>
    </row>
    <row r="468" spans="1:13" ht="25.5">
      <c r="A468" s="93" t="s">
        <v>304</v>
      </c>
      <c r="B468" s="94" t="s">
        <v>290</v>
      </c>
      <c r="C468" s="94" t="s">
        <v>15</v>
      </c>
      <c r="D468" s="94" t="s">
        <v>21</v>
      </c>
      <c r="E468" s="94" t="s">
        <v>309</v>
      </c>
      <c r="F468" s="95" t="s">
        <v>0</v>
      </c>
      <c r="G468" s="96">
        <v>24882.6</v>
      </c>
      <c r="H468" s="96">
        <f>H469</f>
        <v>24882.6</v>
      </c>
      <c r="I468" s="96">
        <f t="shared" si="225"/>
        <v>19892.5</v>
      </c>
      <c r="J468" s="96">
        <f t="shared" si="225"/>
        <v>19892.5</v>
      </c>
      <c r="K468" s="96">
        <f t="shared" si="225"/>
        <v>19892.435420000002</v>
      </c>
      <c r="L468" s="96">
        <f t="shared" si="205"/>
        <v>79.945164170946782</v>
      </c>
      <c r="M468" s="96">
        <f t="shared" si="207"/>
        <v>99.999675355033318</v>
      </c>
    </row>
    <row r="469" spans="1:13" ht="25.5">
      <c r="A469" s="93" t="s">
        <v>130</v>
      </c>
      <c r="B469" s="94" t="s">
        <v>290</v>
      </c>
      <c r="C469" s="94" t="s">
        <v>15</v>
      </c>
      <c r="D469" s="94" t="s">
        <v>21</v>
      </c>
      <c r="E469" s="94" t="s">
        <v>309</v>
      </c>
      <c r="F469" s="94" t="s">
        <v>131</v>
      </c>
      <c r="G469" s="96">
        <v>24882.6</v>
      </c>
      <c r="H469" s="96">
        <f>H470</f>
        <v>24882.6</v>
      </c>
      <c r="I469" s="96">
        <f t="shared" si="225"/>
        <v>19892.5</v>
      </c>
      <c r="J469" s="96">
        <f t="shared" si="225"/>
        <v>19892.5</v>
      </c>
      <c r="K469" s="96">
        <f t="shared" si="225"/>
        <v>19892.435420000002</v>
      </c>
      <c r="L469" s="96">
        <f t="shared" si="205"/>
        <v>79.945164170946782</v>
      </c>
      <c r="M469" s="96">
        <f t="shared" si="207"/>
        <v>99.999675355033318</v>
      </c>
    </row>
    <row r="470" spans="1:13">
      <c r="A470" s="93" t="s">
        <v>165</v>
      </c>
      <c r="B470" s="94" t="s">
        <v>290</v>
      </c>
      <c r="C470" s="94" t="s">
        <v>15</v>
      </c>
      <c r="D470" s="94" t="s">
        <v>21</v>
      </c>
      <c r="E470" s="94" t="s">
        <v>309</v>
      </c>
      <c r="F470" s="94" t="s">
        <v>166</v>
      </c>
      <c r="G470" s="96">
        <v>24882.6</v>
      </c>
      <c r="H470" s="96">
        <v>24882.6</v>
      </c>
      <c r="I470" s="96">
        <v>19892.5</v>
      </c>
      <c r="J470" s="96">
        <v>19892.5</v>
      </c>
      <c r="K470" s="96">
        <v>19892.435420000002</v>
      </c>
      <c r="L470" s="96">
        <f t="shared" si="205"/>
        <v>79.945164170946782</v>
      </c>
      <c r="M470" s="96">
        <f t="shared" si="207"/>
        <v>99.999675355033318</v>
      </c>
    </row>
    <row r="471" spans="1:13">
      <c r="A471" s="93" t="s">
        <v>310</v>
      </c>
      <c r="B471" s="94" t="s">
        <v>290</v>
      </c>
      <c r="C471" s="94" t="s">
        <v>15</v>
      </c>
      <c r="D471" s="94" t="s">
        <v>21</v>
      </c>
      <c r="E471" s="94" t="s">
        <v>311</v>
      </c>
      <c r="F471" s="95" t="s">
        <v>0</v>
      </c>
      <c r="G471" s="96">
        <v>232805.6</v>
      </c>
      <c r="H471" s="96">
        <f>H472+H475+H478</f>
        <v>232805.63999999998</v>
      </c>
      <c r="I471" s="96">
        <f t="shared" ref="I471:K471" si="226">I472+I475+I478</f>
        <v>190684</v>
      </c>
      <c r="J471" s="96">
        <f t="shared" si="226"/>
        <v>190684</v>
      </c>
      <c r="K471" s="96">
        <f t="shared" si="226"/>
        <v>190680.92706999998</v>
      </c>
      <c r="L471" s="96">
        <f t="shared" si="205"/>
        <v>81.90563040912582</v>
      </c>
      <c r="M471" s="96">
        <f t="shared" si="207"/>
        <v>99.998388469929296</v>
      </c>
    </row>
    <row r="472" spans="1:13" ht="25.5">
      <c r="A472" s="93" t="s">
        <v>304</v>
      </c>
      <c r="B472" s="94" t="s">
        <v>290</v>
      </c>
      <c r="C472" s="94" t="s">
        <v>15</v>
      </c>
      <c r="D472" s="94" t="s">
        <v>21</v>
      </c>
      <c r="E472" s="94" t="s">
        <v>312</v>
      </c>
      <c r="F472" s="95" t="s">
        <v>0</v>
      </c>
      <c r="G472" s="96">
        <v>76566.399999999994</v>
      </c>
      <c r="H472" s="96">
        <f>H473</f>
        <v>76566.399999999994</v>
      </c>
      <c r="I472" s="96">
        <f t="shared" ref="I472:K473" si="227">I473</f>
        <v>68221.899999999994</v>
      </c>
      <c r="J472" s="96">
        <f t="shared" si="227"/>
        <v>68221.899999999994</v>
      </c>
      <c r="K472" s="96">
        <f t="shared" si="227"/>
        <v>68219.592279999997</v>
      </c>
      <c r="L472" s="96">
        <f t="shared" si="205"/>
        <v>89.0986023634388</v>
      </c>
      <c r="M472" s="96">
        <f t="shared" si="207"/>
        <v>99.996617332557435</v>
      </c>
    </row>
    <row r="473" spans="1:13" ht="25.5">
      <c r="A473" s="93" t="s">
        <v>130</v>
      </c>
      <c r="B473" s="94" t="s">
        <v>290</v>
      </c>
      <c r="C473" s="94" t="s">
        <v>15</v>
      </c>
      <c r="D473" s="94" t="s">
        <v>21</v>
      </c>
      <c r="E473" s="94" t="s">
        <v>312</v>
      </c>
      <c r="F473" s="94" t="s">
        <v>131</v>
      </c>
      <c r="G473" s="96">
        <v>76566.399999999994</v>
      </c>
      <c r="H473" s="96">
        <f>H474</f>
        <v>76566.399999999994</v>
      </c>
      <c r="I473" s="96">
        <f t="shared" si="227"/>
        <v>68221.899999999994</v>
      </c>
      <c r="J473" s="96">
        <f t="shared" si="227"/>
        <v>68221.899999999994</v>
      </c>
      <c r="K473" s="96">
        <f t="shared" si="227"/>
        <v>68219.592279999997</v>
      </c>
      <c r="L473" s="96">
        <f t="shared" si="205"/>
        <v>89.0986023634388</v>
      </c>
      <c r="M473" s="96">
        <f t="shared" si="207"/>
        <v>99.996617332557435</v>
      </c>
    </row>
    <row r="474" spans="1:13">
      <c r="A474" s="93" t="s">
        <v>165</v>
      </c>
      <c r="B474" s="94" t="s">
        <v>290</v>
      </c>
      <c r="C474" s="94" t="s">
        <v>15</v>
      </c>
      <c r="D474" s="94" t="s">
        <v>21</v>
      </c>
      <c r="E474" s="94" t="s">
        <v>312</v>
      </c>
      <c r="F474" s="94" t="s">
        <v>166</v>
      </c>
      <c r="G474" s="96">
        <v>76566.399999999994</v>
      </c>
      <c r="H474" s="96">
        <v>76566.399999999994</v>
      </c>
      <c r="I474" s="96">
        <v>68221.899999999994</v>
      </c>
      <c r="J474" s="96">
        <v>68221.899999999994</v>
      </c>
      <c r="K474" s="96">
        <v>68219.592279999997</v>
      </c>
      <c r="L474" s="96">
        <f t="shared" si="205"/>
        <v>89.0986023634388</v>
      </c>
      <c r="M474" s="96">
        <f t="shared" si="207"/>
        <v>99.996617332557435</v>
      </c>
    </row>
    <row r="475" spans="1:13">
      <c r="A475" s="93" t="s">
        <v>128</v>
      </c>
      <c r="B475" s="94" t="s">
        <v>290</v>
      </c>
      <c r="C475" s="94" t="s">
        <v>15</v>
      </c>
      <c r="D475" s="94" t="s">
        <v>21</v>
      </c>
      <c r="E475" s="94" t="s">
        <v>313</v>
      </c>
      <c r="F475" s="95" t="s">
        <v>0</v>
      </c>
      <c r="G475" s="96">
        <v>155809.70000000001</v>
      </c>
      <c r="H475" s="96">
        <f>H476</f>
        <v>155809.74</v>
      </c>
      <c r="I475" s="96">
        <f t="shared" ref="I475:K476" si="228">I476</f>
        <v>122462.1</v>
      </c>
      <c r="J475" s="96">
        <f t="shared" si="228"/>
        <v>122462.1</v>
      </c>
      <c r="K475" s="96">
        <f t="shared" si="228"/>
        <v>122461.33478999999</v>
      </c>
      <c r="L475" s="96">
        <f t="shared" si="205"/>
        <v>78.596713395452696</v>
      </c>
      <c r="M475" s="96">
        <f t="shared" si="207"/>
        <v>99.999375145453158</v>
      </c>
    </row>
    <row r="476" spans="1:13" ht="25.5">
      <c r="A476" s="93" t="s">
        <v>130</v>
      </c>
      <c r="B476" s="94" t="s">
        <v>290</v>
      </c>
      <c r="C476" s="94" t="s">
        <v>15</v>
      </c>
      <c r="D476" s="94" t="s">
        <v>21</v>
      </c>
      <c r="E476" s="94" t="s">
        <v>313</v>
      </c>
      <c r="F476" s="94" t="s">
        <v>131</v>
      </c>
      <c r="G476" s="96">
        <v>155809.70000000001</v>
      </c>
      <c r="H476" s="96">
        <f>H477</f>
        <v>155809.74</v>
      </c>
      <c r="I476" s="96">
        <f t="shared" si="228"/>
        <v>122462.1</v>
      </c>
      <c r="J476" s="96">
        <f t="shared" si="228"/>
        <v>122462.1</v>
      </c>
      <c r="K476" s="96">
        <f t="shared" si="228"/>
        <v>122461.33478999999</v>
      </c>
      <c r="L476" s="96">
        <f t="shared" si="205"/>
        <v>78.596713395452696</v>
      </c>
      <c r="M476" s="96">
        <f t="shared" si="207"/>
        <v>99.999375145453158</v>
      </c>
    </row>
    <row r="477" spans="1:13">
      <c r="A477" s="93" t="s">
        <v>165</v>
      </c>
      <c r="B477" s="94" t="s">
        <v>290</v>
      </c>
      <c r="C477" s="94" t="s">
        <v>15</v>
      </c>
      <c r="D477" s="94" t="s">
        <v>21</v>
      </c>
      <c r="E477" s="94" t="s">
        <v>313</v>
      </c>
      <c r="F477" s="94" t="s">
        <v>166</v>
      </c>
      <c r="G477" s="96">
        <v>155809.70000000001</v>
      </c>
      <c r="H477" s="96">
        <v>155809.74</v>
      </c>
      <c r="I477" s="96">
        <v>122462.1</v>
      </c>
      <c r="J477" s="96">
        <v>122462.1</v>
      </c>
      <c r="K477" s="96">
        <v>122461.33478999999</v>
      </c>
      <c r="L477" s="96">
        <f t="shared" si="205"/>
        <v>78.596713395452696</v>
      </c>
      <c r="M477" s="96">
        <f t="shared" si="207"/>
        <v>99.999375145453158</v>
      </c>
    </row>
    <row r="478" spans="1:13">
      <c r="A478" s="93" t="s">
        <v>314</v>
      </c>
      <c r="B478" s="94" t="s">
        <v>290</v>
      </c>
      <c r="C478" s="94" t="s">
        <v>15</v>
      </c>
      <c r="D478" s="94" t="s">
        <v>21</v>
      </c>
      <c r="E478" s="94" t="s">
        <v>315</v>
      </c>
      <c r="F478" s="95" t="s">
        <v>0</v>
      </c>
      <c r="G478" s="96">
        <v>429.5</v>
      </c>
      <c r="H478" s="96">
        <f>H479</f>
        <v>429.5</v>
      </c>
      <c r="I478" s="96">
        <f t="shared" ref="I478:K479" si="229">I479</f>
        <v>0</v>
      </c>
      <c r="J478" s="96">
        <f t="shared" si="229"/>
        <v>0</v>
      </c>
      <c r="K478" s="96">
        <f t="shared" si="229"/>
        <v>0</v>
      </c>
      <c r="L478" s="96">
        <f t="shared" si="205"/>
        <v>0</v>
      </c>
      <c r="M478" s="96">
        <v>0</v>
      </c>
    </row>
    <row r="479" spans="1:13">
      <c r="A479" s="93" t="s">
        <v>152</v>
      </c>
      <c r="B479" s="94" t="s">
        <v>290</v>
      </c>
      <c r="C479" s="94" t="s">
        <v>15</v>
      </c>
      <c r="D479" s="94" t="s">
        <v>21</v>
      </c>
      <c r="E479" s="94" t="s">
        <v>315</v>
      </c>
      <c r="F479" s="94" t="s">
        <v>153</v>
      </c>
      <c r="G479" s="96">
        <v>429.5</v>
      </c>
      <c r="H479" s="96">
        <f>H480</f>
        <v>429.5</v>
      </c>
      <c r="I479" s="96">
        <f t="shared" si="229"/>
        <v>0</v>
      </c>
      <c r="J479" s="96">
        <f t="shared" si="229"/>
        <v>0</v>
      </c>
      <c r="K479" s="96">
        <f t="shared" si="229"/>
        <v>0</v>
      </c>
      <c r="L479" s="96">
        <f t="shared" si="205"/>
        <v>0</v>
      </c>
      <c r="M479" s="96">
        <v>0</v>
      </c>
    </row>
    <row r="480" spans="1:13" ht="25.5">
      <c r="A480" s="93" t="s">
        <v>154</v>
      </c>
      <c r="B480" s="94" t="s">
        <v>290</v>
      </c>
      <c r="C480" s="94" t="s">
        <v>15</v>
      </c>
      <c r="D480" s="94" t="s">
        <v>21</v>
      </c>
      <c r="E480" s="94" t="s">
        <v>315</v>
      </c>
      <c r="F480" s="94" t="s">
        <v>155</v>
      </c>
      <c r="G480" s="96">
        <v>429.5</v>
      </c>
      <c r="H480" s="96">
        <v>429.5</v>
      </c>
      <c r="I480" s="96">
        <v>0</v>
      </c>
      <c r="J480" s="96">
        <v>0</v>
      </c>
      <c r="K480" s="96">
        <v>0</v>
      </c>
      <c r="L480" s="96">
        <f t="shared" si="205"/>
        <v>0</v>
      </c>
      <c r="M480" s="96">
        <v>0</v>
      </c>
    </row>
    <row r="481" spans="1:13" ht="38.25">
      <c r="A481" s="93" t="s">
        <v>291</v>
      </c>
      <c r="B481" s="94" t="s">
        <v>290</v>
      </c>
      <c r="C481" s="94" t="s">
        <v>15</v>
      </c>
      <c r="D481" s="94" t="s">
        <v>21</v>
      </c>
      <c r="E481" s="94" t="s">
        <v>292</v>
      </c>
      <c r="F481" s="95" t="s">
        <v>0</v>
      </c>
      <c r="G481" s="96">
        <v>479919.4</v>
      </c>
      <c r="H481" s="96">
        <f>H482+H490</f>
        <v>479919.39999999997</v>
      </c>
      <c r="I481" s="96">
        <f t="shared" ref="I481:K481" si="230">I482+I490</f>
        <v>348467.54280000005</v>
      </c>
      <c r="J481" s="96">
        <f t="shared" si="230"/>
        <v>348387.78764000005</v>
      </c>
      <c r="K481" s="96">
        <f t="shared" si="230"/>
        <v>315369.90599999996</v>
      </c>
      <c r="L481" s="96">
        <f t="shared" si="205"/>
        <v>65.713098074384988</v>
      </c>
      <c r="M481" s="96">
        <f t="shared" si="207"/>
        <v>90.501945594687356</v>
      </c>
    </row>
    <row r="482" spans="1:13" ht="25.5">
      <c r="A482" s="93" t="s">
        <v>304</v>
      </c>
      <c r="B482" s="94" t="s">
        <v>290</v>
      </c>
      <c r="C482" s="94" t="s">
        <v>15</v>
      </c>
      <c r="D482" s="94" t="s">
        <v>21</v>
      </c>
      <c r="E482" s="94" t="s">
        <v>316</v>
      </c>
      <c r="F482" s="95" t="s">
        <v>0</v>
      </c>
      <c r="G482" s="96">
        <v>388277.8</v>
      </c>
      <c r="H482" s="96">
        <f>H483+H485+H487</f>
        <v>388277.8</v>
      </c>
      <c r="I482" s="96">
        <f t="shared" ref="I482:K482" si="231">I483+I485+I487</f>
        <v>283887.30000000005</v>
      </c>
      <c r="J482" s="96">
        <f t="shared" si="231"/>
        <v>283837.30000000005</v>
      </c>
      <c r="K482" s="96">
        <f t="shared" si="231"/>
        <v>253612.30255999998</v>
      </c>
      <c r="L482" s="96">
        <f t="shared" si="205"/>
        <v>65.317229715425398</v>
      </c>
      <c r="M482" s="96">
        <f t="shared" si="207"/>
        <v>89.335557652631849</v>
      </c>
    </row>
    <row r="483" spans="1:13" ht="38.25">
      <c r="A483" s="93" t="s">
        <v>148</v>
      </c>
      <c r="B483" s="94" t="s">
        <v>290</v>
      </c>
      <c r="C483" s="94" t="s">
        <v>15</v>
      </c>
      <c r="D483" s="94" t="s">
        <v>21</v>
      </c>
      <c r="E483" s="94" t="s">
        <v>316</v>
      </c>
      <c r="F483" s="94" t="s">
        <v>149</v>
      </c>
      <c r="G483" s="96">
        <v>349225.5</v>
      </c>
      <c r="H483" s="96">
        <f>H484</f>
        <v>349095</v>
      </c>
      <c r="I483" s="96">
        <f t="shared" ref="I483:K483" si="232">I484</f>
        <v>256180.95</v>
      </c>
      <c r="J483" s="96">
        <f t="shared" si="232"/>
        <v>256130.95</v>
      </c>
      <c r="K483" s="96">
        <f t="shared" si="232"/>
        <v>233539.56844999999</v>
      </c>
      <c r="L483" s="96">
        <f t="shared" si="205"/>
        <v>66.898571577937233</v>
      </c>
      <c r="M483" s="96">
        <f t="shared" si="207"/>
        <v>91.161957378173511</v>
      </c>
    </row>
    <row r="484" spans="1:13">
      <c r="A484" s="93" t="s">
        <v>150</v>
      </c>
      <c r="B484" s="94" t="s">
        <v>290</v>
      </c>
      <c r="C484" s="94" t="s">
        <v>15</v>
      </c>
      <c r="D484" s="94" t="s">
        <v>21</v>
      </c>
      <c r="E484" s="94" t="s">
        <v>316</v>
      </c>
      <c r="F484" s="94" t="s">
        <v>151</v>
      </c>
      <c r="G484" s="96">
        <v>349225.5</v>
      </c>
      <c r="H484" s="96">
        <f>342404.7+6690.3</f>
        <v>349095</v>
      </c>
      <c r="I484" s="96">
        <f>250661.95+5519</f>
        <v>256180.95</v>
      </c>
      <c r="J484" s="96">
        <f>250611.95+5519</f>
        <v>256130.95</v>
      </c>
      <c r="K484" s="96">
        <f>229301.22642+4238.34203</f>
        <v>233539.56844999999</v>
      </c>
      <c r="L484" s="96">
        <f t="shared" si="205"/>
        <v>66.898571577937233</v>
      </c>
      <c r="M484" s="96">
        <f t="shared" si="207"/>
        <v>91.161957378173511</v>
      </c>
    </row>
    <row r="485" spans="1:13">
      <c r="A485" s="93" t="s">
        <v>152</v>
      </c>
      <c r="B485" s="94" t="s">
        <v>290</v>
      </c>
      <c r="C485" s="94" t="s">
        <v>15</v>
      </c>
      <c r="D485" s="94" t="s">
        <v>21</v>
      </c>
      <c r="E485" s="94" t="s">
        <v>316</v>
      </c>
      <c r="F485" s="94" t="s">
        <v>153</v>
      </c>
      <c r="G485" s="96">
        <v>38540.6</v>
      </c>
      <c r="H485" s="96">
        <f>H486</f>
        <v>38540.6</v>
      </c>
      <c r="I485" s="96">
        <f t="shared" ref="I485:K485" si="233">I486</f>
        <v>27064.15</v>
      </c>
      <c r="J485" s="96">
        <f t="shared" si="233"/>
        <v>27064.15</v>
      </c>
      <c r="K485" s="96">
        <f t="shared" si="233"/>
        <v>19697.144469999999</v>
      </c>
      <c r="L485" s="96">
        <f t="shared" si="205"/>
        <v>51.107519005931415</v>
      </c>
      <c r="M485" s="96">
        <f t="shared" si="207"/>
        <v>72.779468300316097</v>
      </c>
    </row>
    <row r="486" spans="1:13" ht="25.5">
      <c r="A486" s="93" t="s">
        <v>154</v>
      </c>
      <c r="B486" s="94" t="s">
        <v>290</v>
      </c>
      <c r="C486" s="94" t="s">
        <v>15</v>
      </c>
      <c r="D486" s="94" t="s">
        <v>21</v>
      </c>
      <c r="E486" s="94" t="s">
        <v>316</v>
      </c>
      <c r="F486" s="94" t="s">
        <v>155</v>
      </c>
      <c r="G486" s="96">
        <v>38540.6</v>
      </c>
      <c r="H486" s="96">
        <v>38540.6</v>
      </c>
      <c r="I486" s="96">
        <v>27064.15</v>
      </c>
      <c r="J486" s="96">
        <v>27064.15</v>
      </c>
      <c r="K486" s="96">
        <v>19697.144469999999</v>
      </c>
      <c r="L486" s="96">
        <f t="shared" si="205"/>
        <v>51.107519005931415</v>
      </c>
      <c r="M486" s="96">
        <f t="shared" si="207"/>
        <v>72.779468300316097</v>
      </c>
    </row>
    <row r="487" spans="1:13">
      <c r="A487" s="93" t="s">
        <v>160</v>
      </c>
      <c r="B487" s="94" t="s">
        <v>290</v>
      </c>
      <c r="C487" s="94" t="s">
        <v>15</v>
      </c>
      <c r="D487" s="94" t="s">
        <v>21</v>
      </c>
      <c r="E487" s="94" t="s">
        <v>316</v>
      </c>
      <c r="F487" s="94" t="s">
        <v>161</v>
      </c>
      <c r="G487" s="96">
        <v>511.7</v>
      </c>
      <c r="H487" s="96">
        <f>H488+H489</f>
        <v>642.20000000000005</v>
      </c>
      <c r="I487" s="96">
        <f t="shared" ref="I487:K487" si="234">I488+I489</f>
        <v>642.20000000000005</v>
      </c>
      <c r="J487" s="96">
        <f t="shared" si="234"/>
        <v>642.20000000000005</v>
      </c>
      <c r="K487" s="96">
        <f t="shared" si="234"/>
        <v>375.58964000000003</v>
      </c>
      <c r="L487" s="96">
        <f t="shared" si="205"/>
        <v>58.484839613827468</v>
      </c>
      <c r="M487" s="96">
        <f t="shared" si="207"/>
        <v>58.484839613827468</v>
      </c>
    </row>
    <row r="488" spans="1:13">
      <c r="A488" s="93" t="s">
        <v>277</v>
      </c>
      <c r="B488" s="94" t="s">
        <v>290</v>
      </c>
      <c r="C488" s="94" t="s">
        <v>15</v>
      </c>
      <c r="D488" s="94" t="s">
        <v>21</v>
      </c>
      <c r="E488" s="94" t="s">
        <v>316</v>
      </c>
      <c r="F488" s="94" t="s">
        <v>278</v>
      </c>
      <c r="G488" s="96">
        <v>200</v>
      </c>
      <c r="H488" s="96">
        <v>330.5</v>
      </c>
      <c r="I488" s="96">
        <v>330.5</v>
      </c>
      <c r="J488" s="96">
        <v>330.5</v>
      </c>
      <c r="K488" s="96">
        <v>237.39526000000001</v>
      </c>
      <c r="L488" s="96">
        <f t="shared" si="205"/>
        <v>71.829125567322237</v>
      </c>
      <c r="M488" s="96">
        <f t="shared" si="207"/>
        <v>71.829125567322237</v>
      </c>
    </row>
    <row r="489" spans="1:13">
      <c r="A489" s="93" t="s">
        <v>162</v>
      </c>
      <c r="B489" s="94" t="s">
        <v>290</v>
      </c>
      <c r="C489" s="94" t="s">
        <v>15</v>
      </c>
      <c r="D489" s="94" t="s">
        <v>21</v>
      </c>
      <c r="E489" s="94" t="s">
        <v>316</v>
      </c>
      <c r="F489" s="94" t="s">
        <v>163</v>
      </c>
      <c r="G489" s="96">
        <v>311.7</v>
      </c>
      <c r="H489" s="96">
        <f>241.7+70</f>
        <v>311.7</v>
      </c>
      <c r="I489" s="96">
        <f>241.7+70</f>
        <v>311.7</v>
      </c>
      <c r="J489" s="96">
        <v>311.7</v>
      </c>
      <c r="K489" s="96">
        <f>135.59483+2.59955</f>
        <v>138.19438</v>
      </c>
      <c r="L489" s="96">
        <f t="shared" si="205"/>
        <v>44.335700994546038</v>
      </c>
      <c r="M489" s="96">
        <f t="shared" si="207"/>
        <v>44.335700994546038</v>
      </c>
    </row>
    <row r="490" spans="1:13" ht="25.5">
      <c r="A490" s="93" t="s">
        <v>307</v>
      </c>
      <c r="B490" s="94" t="s">
        <v>290</v>
      </c>
      <c r="C490" s="94" t="s">
        <v>15</v>
      </c>
      <c r="D490" s="94" t="s">
        <v>21</v>
      </c>
      <c r="E490" s="94" t="s">
        <v>317</v>
      </c>
      <c r="F490" s="95" t="s">
        <v>0</v>
      </c>
      <c r="G490" s="96">
        <v>91641.600000000006</v>
      </c>
      <c r="H490" s="96">
        <f>H491+H493+H495</f>
        <v>91641.599999999991</v>
      </c>
      <c r="I490" s="96">
        <f t="shared" ref="I490:K490" si="235">I491+I493+I495</f>
        <v>64580.2428</v>
      </c>
      <c r="J490" s="96">
        <f t="shared" si="235"/>
        <v>64550.487639999999</v>
      </c>
      <c r="K490" s="96">
        <f t="shared" si="235"/>
        <v>61757.603440000006</v>
      </c>
      <c r="L490" s="96">
        <f t="shared" si="205"/>
        <v>67.390359225504596</v>
      </c>
      <c r="M490" s="96">
        <f t="shared" si="207"/>
        <v>95.629252480915113</v>
      </c>
    </row>
    <row r="491" spans="1:13" ht="38.25">
      <c r="A491" s="93" t="s">
        <v>148</v>
      </c>
      <c r="B491" s="94" t="s">
        <v>290</v>
      </c>
      <c r="C491" s="94" t="s">
        <v>15</v>
      </c>
      <c r="D491" s="94" t="s">
        <v>21</v>
      </c>
      <c r="E491" s="94" t="s">
        <v>317</v>
      </c>
      <c r="F491" s="94" t="s">
        <v>149</v>
      </c>
      <c r="G491" s="96">
        <v>90723.3</v>
      </c>
      <c r="H491" s="96">
        <f>H492</f>
        <v>90723.257199999993</v>
      </c>
      <c r="I491" s="96">
        <f t="shared" ref="I491:K491" si="236">I492</f>
        <v>63854.3</v>
      </c>
      <c r="J491" s="96">
        <f t="shared" si="236"/>
        <v>63854.3</v>
      </c>
      <c r="K491" s="96">
        <f t="shared" si="236"/>
        <v>61071.826520000002</v>
      </c>
      <c r="L491" s="96">
        <f t="shared" si="205"/>
        <v>67.316615832439496</v>
      </c>
      <c r="M491" s="96">
        <f t="shared" si="207"/>
        <v>95.642464986696268</v>
      </c>
    </row>
    <row r="492" spans="1:13">
      <c r="A492" s="93" t="s">
        <v>150</v>
      </c>
      <c r="B492" s="94" t="s">
        <v>290</v>
      </c>
      <c r="C492" s="94" t="s">
        <v>15</v>
      </c>
      <c r="D492" s="94" t="s">
        <v>21</v>
      </c>
      <c r="E492" s="94" t="s">
        <v>317</v>
      </c>
      <c r="F492" s="94" t="s">
        <v>151</v>
      </c>
      <c r="G492" s="96">
        <v>90723.3</v>
      </c>
      <c r="H492" s="96">
        <v>90723.257199999993</v>
      </c>
      <c r="I492" s="96">
        <f>63854.3</f>
        <v>63854.3</v>
      </c>
      <c r="J492" s="96">
        <v>63854.3</v>
      </c>
      <c r="K492" s="96">
        <v>61071.826520000002</v>
      </c>
      <c r="L492" s="96">
        <f t="shared" si="205"/>
        <v>67.316615832439496</v>
      </c>
      <c r="M492" s="96">
        <f t="shared" si="207"/>
        <v>95.642464986696268</v>
      </c>
    </row>
    <row r="493" spans="1:13">
      <c r="A493" s="93" t="s">
        <v>152</v>
      </c>
      <c r="B493" s="94" t="s">
        <v>290</v>
      </c>
      <c r="C493" s="94" t="s">
        <v>15</v>
      </c>
      <c r="D493" s="94" t="s">
        <v>21</v>
      </c>
      <c r="E493" s="94" t="s">
        <v>317</v>
      </c>
      <c r="F493" s="94" t="s">
        <v>153</v>
      </c>
      <c r="G493" s="96">
        <v>539.4</v>
      </c>
      <c r="H493" s="96">
        <f>H494</f>
        <v>539.4</v>
      </c>
      <c r="I493" s="96">
        <f t="shared" ref="I493:K493" si="237">I494</f>
        <v>347</v>
      </c>
      <c r="J493" s="96">
        <f t="shared" si="237"/>
        <v>347</v>
      </c>
      <c r="K493" s="96">
        <f t="shared" si="237"/>
        <v>336.59354000000002</v>
      </c>
      <c r="L493" s="96">
        <f t="shared" si="205"/>
        <v>62.401472005932526</v>
      </c>
      <c r="M493" s="96">
        <f t="shared" si="207"/>
        <v>97.001020172910671</v>
      </c>
    </row>
    <row r="494" spans="1:13" ht="25.5">
      <c r="A494" s="93" t="s">
        <v>154</v>
      </c>
      <c r="B494" s="94" t="s">
        <v>290</v>
      </c>
      <c r="C494" s="94" t="s">
        <v>15</v>
      </c>
      <c r="D494" s="94" t="s">
        <v>21</v>
      </c>
      <c r="E494" s="94" t="s">
        <v>317</v>
      </c>
      <c r="F494" s="94" t="s">
        <v>155</v>
      </c>
      <c r="G494" s="96">
        <v>539.4</v>
      </c>
      <c r="H494" s="96">
        <v>539.4</v>
      </c>
      <c r="I494" s="96">
        <v>347</v>
      </c>
      <c r="J494" s="96">
        <v>347</v>
      </c>
      <c r="K494" s="96">
        <v>336.59354000000002</v>
      </c>
      <c r="L494" s="96">
        <f t="shared" si="205"/>
        <v>62.401472005932526</v>
      </c>
      <c r="M494" s="96">
        <f t="shared" si="207"/>
        <v>97.001020172910671</v>
      </c>
    </row>
    <row r="495" spans="1:13">
      <c r="A495" s="93" t="s">
        <v>156</v>
      </c>
      <c r="B495" s="94" t="s">
        <v>290</v>
      </c>
      <c r="C495" s="94" t="s">
        <v>15</v>
      </c>
      <c r="D495" s="94" t="s">
        <v>21</v>
      </c>
      <c r="E495" s="94" t="s">
        <v>317</v>
      </c>
      <c r="F495" s="94" t="s">
        <v>157</v>
      </c>
      <c r="G495" s="96">
        <v>378.9</v>
      </c>
      <c r="H495" s="96">
        <f>H496</f>
        <v>378.94279999999998</v>
      </c>
      <c r="I495" s="96">
        <f t="shared" ref="I495:K495" si="238">I496</f>
        <v>378.94279999999998</v>
      </c>
      <c r="J495" s="96">
        <f t="shared" si="238"/>
        <v>349.18763999999999</v>
      </c>
      <c r="K495" s="96">
        <f t="shared" si="238"/>
        <v>349.18338</v>
      </c>
      <c r="L495" s="96">
        <f t="shared" ref="L495:L566" si="239">K495/H495*100</f>
        <v>92.146725046629726</v>
      </c>
      <c r="M495" s="96">
        <f t="shared" ref="M495:M566" si="240">K495/I495*100</f>
        <v>92.146725046629726</v>
      </c>
    </row>
    <row r="496" spans="1:13" ht="25.5">
      <c r="A496" s="93" t="s">
        <v>294</v>
      </c>
      <c r="B496" s="94" t="s">
        <v>290</v>
      </c>
      <c r="C496" s="94" t="s">
        <v>15</v>
      </c>
      <c r="D496" s="94" t="s">
        <v>21</v>
      </c>
      <c r="E496" s="94" t="s">
        <v>317</v>
      </c>
      <c r="F496" s="94" t="s">
        <v>295</v>
      </c>
      <c r="G496" s="96">
        <v>378.9</v>
      </c>
      <c r="H496" s="96">
        <v>378.94279999999998</v>
      </c>
      <c r="I496" s="96">
        <v>378.94279999999998</v>
      </c>
      <c r="J496" s="96">
        <v>349.18763999999999</v>
      </c>
      <c r="K496" s="96">
        <v>349.18338</v>
      </c>
      <c r="L496" s="96">
        <f t="shared" si="239"/>
        <v>92.146725046629726</v>
      </c>
      <c r="M496" s="96">
        <f t="shared" si="240"/>
        <v>92.146725046629726</v>
      </c>
    </row>
    <row r="497" spans="1:13">
      <c r="A497" s="97" t="s">
        <v>0</v>
      </c>
      <c r="B497" s="95" t="s">
        <v>0</v>
      </c>
      <c r="C497" s="95" t="s">
        <v>0</v>
      </c>
      <c r="D497" s="95" t="s">
        <v>0</v>
      </c>
      <c r="E497" s="95" t="s">
        <v>0</v>
      </c>
      <c r="F497" s="95" t="s">
        <v>0</v>
      </c>
      <c r="G497" s="98" t="s">
        <v>0</v>
      </c>
      <c r="H497" s="98"/>
      <c r="I497" s="98"/>
      <c r="J497" s="98"/>
      <c r="K497" s="98"/>
      <c r="L497" s="98"/>
      <c r="M497" s="98"/>
    </row>
    <row r="498" spans="1:13">
      <c r="A498" s="93" t="s">
        <v>49</v>
      </c>
      <c r="B498" s="94" t="s">
        <v>290</v>
      </c>
      <c r="C498" s="94" t="s">
        <v>19</v>
      </c>
      <c r="D498" s="95" t="s">
        <v>0</v>
      </c>
      <c r="E498" s="95" t="s">
        <v>0</v>
      </c>
      <c r="F498" s="95" t="s">
        <v>0</v>
      </c>
      <c r="G498" s="96">
        <v>55948</v>
      </c>
      <c r="H498" s="96">
        <f>H499+H541</f>
        <v>57948</v>
      </c>
      <c r="I498" s="96">
        <f t="shared" ref="I498:K498" si="241">I499+I541</f>
        <v>40447.933678000001</v>
      </c>
      <c r="J498" s="96">
        <f t="shared" si="241"/>
        <v>40088.83367</v>
      </c>
      <c r="K498" s="96">
        <f t="shared" si="241"/>
        <v>37545.327129999998</v>
      </c>
      <c r="L498" s="96">
        <f t="shared" si="239"/>
        <v>64.791411489611377</v>
      </c>
      <c r="M498" s="96">
        <f t="shared" si="240"/>
        <v>92.823844671257561</v>
      </c>
    </row>
    <row r="499" spans="1:13">
      <c r="A499" s="93" t="s">
        <v>50</v>
      </c>
      <c r="B499" s="94" t="s">
        <v>290</v>
      </c>
      <c r="C499" s="94" t="s">
        <v>19</v>
      </c>
      <c r="D499" s="94" t="s">
        <v>13</v>
      </c>
      <c r="E499" s="95" t="s">
        <v>0</v>
      </c>
      <c r="F499" s="95" t="s">
        <v>0</v>
      </c>
      <c r="G499" s="96">
        <v>55648</v>
      </c>
      <c r="H499" s="96">
        <f>H500+H505+H530+H536</f>
        <v>57648</v>
      </c>
      <c r="I499" s="96">
        <f t="shared" ref="I499:K499" si="242">I500+I505+I530+I536</f>
        <v>40447.933678000001</v>
      </c>
      <c r="J499" s="96">
        <f t="shared" si="242"/>
        <v>40088.83367</v>
      </c>
      <c r="K499" s="96">
        <f t="shared" si="242"/>
        <v>37545.327129999998</v>
      </c>
      <c r="L499" s="96">
        <f t="shared" si="239"/>
        <v>65.128585779211761</v>
      </c>
      <c r="M499" s="96">
        <f t="shared" si="240"/>
        <v>92.823844671257561</v>
      </c>
    </row>
    <row r="500" spans="1:13" ht="51">
      <c r="A500" s="93" t="s">
        <v>167</v>
      </c>
      <c r="B500" s="94" t="s">
        <v>290</v>
      </c>
      <c r="C500" s="94" t="s">
        <v>19</v>
      </c>
      <c r="D500" s="94" t="s">
        <v>13</v>
      </c>
      <c r="E500" s="94" t="s">
        <v>168</v>
      </c>
      <c r="F500" s="95" t="s">
        <v>0</v>
      </c>
      <c r="G500" s="96">
        <v>300</v>
      </c>
      <c r="H500" s="96">
        <f>H501</f>
        <v>300</v>
      </c>
      <c r="I500" s="96">
        <f t="shared" ref="I500:K503" si="243">I501</f>
        <v>300</v>
      </c>
      <c r="J500" s="96">
        <f t="shared" si="243"/>
        <v>300</v>
      </c>
      <c r="K500" s="96">
        <f t="shared" si="243"/>
        <v>294.68700000000001</v>
      </c>
      <c r="L500" s="96">
        <f t="shared" si="239"/>
        <v>98.228999999999999</v>
      </c>
      <c r="M500" s="96">
        <f t="shared" si="240"/>
        <v>98.228999999999999</v>
      </c>
    </row>
    <row r="501" spans="1:13" ht="25.5">
      <c r="A501" s="93" t="s">
        <v>169</v>
      </c>
      <c r="B501" s="94" t="s">
        <v>290</v>
      </c>
      <c r="C501" s="94" t="s">
        <v>19</v>
      </c>
      <c r="D501" s="94" t="s">
        <v>13</v>
      </c>
      <c r="E501" s="94" t="s">
        <v>170</v>
      </c>
      <c r="F501" s="95" t="s">
        <v>0</v>
      </c>
      <c r="G501" s="96">
        <v>300</v>
      </c>
      <c r="H501" s="96">
        <f>H502</f>
        <v>300</v>
      </c>
      <c r="I501" s="96">
        <f t="shared" si="243"/>
        <v>300</v>
      </c>
      <c r="J501" s="96">
        <f t="shared" si="243"/>
        <v>300</v>
      </c>
      <c r="K501" s="96">
        <f t="shared" si="243"/>
        <v>294.68700000000001</v>
      </c>
      <c r="L501" s="96">
        <f t="shared" si="239"/>
        <v>98.228999999999999</v>
      </c>
      <c r="M501" s="96">
        <f t="shared" si="240"/>
        <v>98.228999999999999</v>
      </c>
    </row>
    <row r="502" spans="1:13">
      <c r="A502" s="93" t="s">
        <v>318</v>
      </c>
      <c r="B502" s="94" t="s">
        <v>290</v>
      </c>
      <c r="C502" s="94" t="s">
        <v>19</v>
      </c>
      <c r="D502" s="94" t="s">
        <v>13</v>
      </c>
      <c r="E502" s="94" t="s">
        <v>319</v>
      </c>
      <c r="F502" s="95" t="s">
        <v>0</v>
      </c>
      <c r="G502" s="96">
        <v>300</v>
      </c>
      <c r="H502" s="96">
        <f>H503</f>
        <v>300</v>
      </c>
      <c r="I502" s="96">
        <f t="shared" si="243"/>
        <v>300</v>
      </c>
      <c r="J502" s="96">
        <f t="shared" si="243"/>
        <v>300</v>
      </c>
      <c r="K502" s="96">
        <f t="shared" si="243"/>
        <v>294.68700000000001</v>
      </c>
      <c r="L502" s="96">
        <f t="shared" si="239"/>
        <v>98.228999999999999</v>
      </c>
      <c r="M502" s="96">
        <f t="shared" si="240"/>
        <v>98.228999999999999</v>
      </c>
    </row>
    <row r="503" spans="1:13">
      <c r="A503" s="93" t="s">
        <v>156</v>
      </c>
      <c r="B503" s="94" t="s">
        <v>290</v>
      </c>
      <c r="C503" s="94" t="s">
        <v>19</v>
      </c>
      <c r="D503" s="94" t="s">
        <v>13</v>
      </c>
      <c r="E503" s="94" t="s">
        <v>319</v>
      </c>
      <c r="F503" s="94" t="s">
        <v>157</v>
      </c>
      <c r="G503" s="96">
        <v>300</v>
      </c>
      <c r="H503" s="96">
        <f>H504</f>
        <v>300</v>
      </c>
      <c r="I503" s="96">
        <f t="shared" si="243"/>
        <v>300</v>
      </c>
      <c r="J503" s="96">
        <f t="shared" si="243"/>
        <v>300</v>
      </c>
      <c r="K503" s="96">
        <f t="shared" si="243"/>
        <v>294.68700000000001</v>
      </c>
      <c r="L503" s="96">
        <f t="shared" si="239"/>
        <v>98.228999999999999</v>
      </c>
      <c r="M503" s="96">
        <f t="shared" si="240"/>
        <v>98.228999999999999</v>
      </c>
    </row>
    <row r="504" spans="1:13">
      <c r="A504" s="93" t="s">
        <v>158</v>
      </c>
      <c r="B504" s="94" t="s">
        <v>290</v>
      </c>
      <c r="C504" s="94" t="s">
        <v>19</v>
      </c>
      <c r="D504" s="94" t="s">
        <v>13</v>
      </c>
      <c r="E504" s="94" t="s">
        <v>319</v>
      </c>
      <c r="F504" s="94" t="s">
        <v>159</v>
      </c>
      <c r="G504" s="96">
        <v>300</v>
      </c>
      <c r="H504" s="96">
        <v>300</v>
      </c>
      <c r="I504" s="96">
        <v>300</v>
      </c>
      <c r="J504" s="96">
        <v>300</v>
      </c>
      <c r="K504" s="96">
        <v>294.68700000000001</v>
      </c>
      <c r="L504" s="96">
        <f t="shared" si="239"/>
        <v>98.228999999999999</v>
      </c>
      <c r="M504" s="96">
        <f t="shared" si="240"/>
        <v>98.228999999999999</v>
      </c>
    </row>
    <row r="505" spans="1:13" ht="38.25">
      <c r="A505" s="93" t="s">
        <v>119</v>
      </c>
      <c r="B505" s="94" t="s">
        <v>290</v>
      </c>
      <c r="C505" s="94" t="s">
        <v>19</v>
      </c>
      <c r="D505" s="94" t="s">
        <v>13</v>
      </c>
      <c r="E505" s="94" t="s">
        <v>120</v>
      </c>
      <c r="F505" s="95" t="s">
        <v>0</v>
      </c>
      <c r="G505" s="96">
        <v>54948</v>
      </c>
      <c r="H505" s="96">
        <f>H506+H516</f>
        <v>54948</v>
      </c>
      <c r="I505" s="96">
        <f t="shared" ref="I505:K505" si="244">I506+I516</f>
        <v>40067.933678000001</v>
      </c>
      <c r="J505" s="96">
        <f t="shared" si="244"/>
        <v>39708.83367</v>
      </c>
      <c r="K505" s="96">
        <f t="shared" si="244"/>
        <v>37170.64013</v>
      </c>
      <c r="L505" s="96">
        <f t="shared" si="239"/>
        <v>67.646939160660992</v>
      </c>
      <c r="M505" s="96">
        <f t="shared" si="240"/>
        <v>92.76904676122389</v>
      </c>
    </row>
    <row r="506" spans="1:13" ht="25.5">
      <c r="A506" s="93" t="s">
        <v>320</v>
      </c>
      <c r="B506" s="94" t="s">
        <v>290</v>
      </c>
      <c r="C506" s="94" t="s">
        <v>19</v>
      </c>
      <c r="D506" s="94" t="s">
        <v>13</v>
      </c>
      <c r="E506" s="94" t="s">
        <v>321</v>
      </c>
      <c r="F506" s="95" t="s">
        <v>0</v>
      </c>
      <c r="G506" s="96">
        <v>30809.4</v>
      </c>
      <c r="H506" s="96">
        <f>H507</f>
        <v>30809.4</v>
      </c>
      <c r="I506" s="96">
        <f t="shared" ref="I506:K506" si="245">I507</f>
        <v>21430.958000000002</v>
      </c>
      <c r="J506" s="96">
        <f t="shared" si="245"/>
        <v>21430.958000000002</v>
      </c>
      <c r="K506" s="96">
        <f t="shared" si="245"/>
        <v>21389.131530000002</v>
      </c>
      <c r="L506" s="96">
        <f t="shared" si="239"/>
        <v>69.424044382558563</v>
      </c>
      <c r="M506" s="96">
        <f t="shared" si="240"/>
        <v>99.804831543228261</v>
      </c>
    </row>
    <row r="507" spans="1:13">
      <c r="A507" s="93" t="s">
        <v>128</v>
      </c>
      <c r="B507" s="94" t="s">
        <v>290</v>
      </c>
      <c r="C507" s="94" t="s">
        <v>19</v>
      </c>
      <c r="D507" s="94" t="s">
        <v>13</v>
      </c>
      <c r="E507" s="94" t="s">
        <v>322</v>
      </c>
      <c r="F507" s="95" t="s">
        <v>0</v>
      </c>
      <c r="G507" s="96">
        <v>30809.4</v>
      </c>
      <c r="H507" s="96">
        <f>H508+H510+H512+H514</f>
        <v>30809.4</v>
      </c>
      <c r="I507" s="96">
        <f t="shared" ref="I507:K507" si="246">I508+I510+I512+I514</f>
        <v>21430.958000000002</v>
      </c>
      <c r="J507" s="96">
        <f t="shared" si="246"/>
        <v>21430.958000000002</v>
      </c>
      <c r="K507" s="96">
        <f t="shared" si="246"/>
        <v>21389.131530000002</v>
      </c>
      <c r="L507" s="96">
        <f t="shared" si="239"/>
        <v>69.424044382558563</v>
      </c>
      <c r="M507" s="96">
        <f t="shared" si="240"/>
        <v>99.804831543228261</v>
      </c>
    </row>
    <row r="508" spans="1:13" ht="38.25">
      <c r="A508" s="93" t="s">
        <v>148</v>
      </c>
      <c r="B508" s="94" t="s">
        <v>290</v>
      </c>
      <c r="C508" s="94" t="s">
        <v>19</v>
      </c>
      <c r="D508" s="94" t="s">
        <v>13</v>
      </c>
      <c r="E508" s="94" t="s">
        <v>322</v>
      </c>
      <c r="F508" s="94" t="s">
        <v>149</v>
      </c>
      <c r="G508" s="96">
        <v>10707.9</v>
      </c>
      <c r="H508" s="96">
        <f>H509</f>
        <v>10707.858</v>
      </c>
      <c r="I508" s="96">
        <f t="shared" ref="I508:K508" si="247">I509</f>
        <v>10707.858</v>
      </c>
      <c r="J508" s="96">
        <f t="shared" si="247"/>
        <v>10707.858</v>
      </c>
      <c r="K508" s="96">
        <f t="shared" si="247"/>
        <v>10696.34857</v>
      </c>
      <c r="L508" s="96">
        <f t="shared" si="239"/>
        <v>99.892514170434453</v>
      </c>
      <c r="M508" s="96">
        <f t="shared" si="240"/>
        <v>99.892514170434453</v>
      </c>
    </row>
    <row r="509" spans="1:13">
      <c r="A509" s="93" t="s">
        <v>323</v>
      </c>
      <c r="B509" s="94" t="s">
        <v>290</v>
      </c>
      <c r="C509" s="94" t="s">
        <v>19</v>
      </c>
      <c r="D509" s="94" t="s">
        <v>13</v>
      </c>
      <c r="E509" s="94" t="s">
        <v>322</v>
      </c>
      <c r="F509" s="94" t="s">
        <v>324</v>
      </c>
      <c r="G509" s="96">
        <v>10707.9</v>
      </c>
      <c r="H509" s="96">
        <f>10481.1+226.758</f>
        <v>10707.858</v>
      </c>
      <c r="I509" s="96">
        <f>10481.1+226.758</f>
        <v>10707.858</v>
      </c>
      <c r="J509" s="96">
        <f>10481.1+226.758</f>
        <v>10707.858</v>
      </c>
      <c r="K509" s="96">
        <f>10481.1+215.24857</f>
        <v>10696.34857</v>
      </c>
      <c r="L509" s="96">
        <f t="shared" si="239"/>
        <v>99.892514170434453</v>
      </c>
      <c r="M509" s="96">
        <f t="shared" si="240"/>
        <v>99.892514170434453</v>
      </c>
    </row>
    <row r="510" spans="1:13">
      <c r="A510" s="93" t="s">
        <v>152</v>
      </c>
      <c r="B510" s="94" t="s">
        <v>290</v>
      </c>
      <c r="C510" s="94" t="s">
        <v>19</v>
      </c>
      <c r="D510" s="94" t="s">
        <v>13</v>
      </c>
      <c r="E510" s="94" t="s">
        <v>322</v>
      </c>
      <c r="F510" s="94" t="s">
        <v>153</v>
      </c>
      <c r="G510" s="96">
        <v>1732.7</v>
      </c>
      <c r="H510" s="96">
        <f>H511</f>
        <v>1732.7</v>
      </c>
      <c r="I510" s="96">
        <f t="shared" ref="I510:K510" si="248">I511</f>
        <v>1732.7</v>
      </c>
      <c r="J510" s="96">
        <f t="shared" si="248"/>
        <v>1732.7</v>
      </c>
      <c r="K510" s="96">
        <f t="shared" si="248"/>
        <v>1702.3829599999999</v>
      </c>
      <c r="L510" s="96">
        <f t="shared" si="239"/>
        <v>98.250300686789387</v>
      </c>
      <c r="M510" s="96">
        <f t="shared" si="240"/>
        <v>98.250300686789387</v>
      </c>
    </row>
    <row r="511" spans="1:13" ht="25.5">
      <c r="A511" s="93" t="s">
        <v>154</v>
      </c>
      <c r="B511" s="94" t="s">
        <v>290</v>
      </c>
      <c r="C511" s="94" t="s">
        <v>19</v>
      </c>
      <c r="D511" s="94" t="s">
        <v>13</v>
      </c>
      <c r="E511" s="94" t="s">
        <v>322</v>
      </c>
      <c r="F511" s="94" t="s">
        <v>155</v>
      </c>
      <c r="G511" s="96">
        <v>1732.7</v>
      </c>
      <c r="H511" s="96">
        <v>1732.7</v>
      </c>
      <c r="I511" s="96">
        <v>1732.7</v>
      </c>
      <c r="J511" s="96">
        <v>1732.7</v>
      </c>
      <c r="K511" s="96">
        <v>1702.3829599999999</v>
      </c>
      <c r="L511" s="96">
        <f t="shared" si="239"/>
        <v>98.250300686789387</v>
      </c>
      <c r="M511" s="96">
        <f t="shared" si="240"/>
        <v>98.250300686789387</v>
      </c>
    </row>
    <row r="512" spans="1:13" ht="25.5">
      <c r="A512" s="93" t="s">
        <v>130</v>
      </c>
      <c r="B512" s="94" t="s">
        <v>290</v>
      </c>
      <c r="C512" s="94" t="s">
        <v>19</v>
      </c>
      <c r="D512" s="94" t="s">
        <v>13</v>
      </c>
      <c r="E512" s="94" t="s">
        <v>322</v>
      </c>
      <c r="F512" s="94" t="s">
        <v>131</v>
      </c>
      <c r="G512" s="96">
        <v>18090.900000000001</v>
      </c>
      <c r="H512" s="96">
        <f>H513</f>
        <v>18090.941999999999</v>
      </c>
      <c r="I512" s="96">
        <f t="shared" ref="I512:K512" si="249">I513</f>
        <v>8712.5</v>
      </c>
      <c r="J512" s="96">
        <f t="shared" si="249"/>
        <v>8712.5</v>
      </c>
      <c r="K512" s="96">
        <f t="shared" si="249"/>
        <v>8712.5</v>
      </c>
      <c r="L512" s="96">
        <f t="shared" si="239"/>
        <v>48.159460132037353</v>
      </c>
      <c r="M512" s="96">
        <f t="shared" si="240"/>
        <v>100</v>
      </c>
    </row>
    <row r="513" spans="1:13">
      <c r="A513" s="93" t="s">
        <v>132</v>
      </c>
      <c r="B513" s="94" t="s">
        <v>290</v>
      </c>
      <c r="C513" s="94" t="s">
        <v>19</v>
      </c>
      <c r="D513" s="94" t="s">
        <v>13</v>
      </c>
      <c r="E513" s="94" t="s">
        <v>322</v>
      </c>
      <c r="F513" s="94" t="s">
        <v>133</v>
      </c>
      <c r="G513" s="96">
        <v>18090.900000000001</v>
      </c>
      <c r="H513" s="96">
        <v>18090.941999999999</v>
      </c>
      <c r="I513" s="96">
        <v>8712.5</v>
      </c>
      <c r="J513" s="96">
        <v>8712.5</v>
      </c>
      <c r="K513" s="96">
        <v>8712.5</v>
      </c>
      <c r="L513" s="96">
        <f t="shared" si="239"/>
        <v>48.159460132037353</v>
      </c>
      <c r="M513" s="96">
        <f t="shared" si="240"/>
        <v>100</v>
      </c>
    </row>
    <row r="514" spans="1:13">
      <c r="A514" s="93" t="s">
        <v>160</v>
      </c>
      <c r="B514" s="94" t="s">
        <v>290</v>
      </c>
      <c r="C514" s="94" t="s">
        <v>19</v>
      </c>
      <c r="D514" s="94" t="s">
        <v>13</v>
      </c>
      <c r="E514" s="94" t="s">
        <v>322</v>
      </c>
      <c r="F514" s="94" t="s">
        <v>161</v>
      </c>
      <c r="G514" s="96">
        <v>277.89999999999998</v>
      </c>
      <c r="H514" s="96">
        <f>H515</f>
        <v>277.89999999999998</v>
      </c>
      <c r="I514" s="96">
        <f t="shared" ref="I514:K514" si="250">I515</f>
        <v>277.89999999999998</v>
      </c>
      <c r="J514" s="96">
        <f t="shared" si="250"/>
        <v>277.89999999999998</v>
      </c>
      <c r="K514" s="96">
        <f t="shared" si="250"/>
        <v>277.89999999999998</v>
      </c>
      <c r="L514" s="96">
        <f t="shared" si="239"/>
        <v>100</v>
      </c>
      <c r="M514" s="96">
        <f t="shared" si="240"/>
        <v>100</v>
      </c>
    </row>
    <row r="515" spans="1:13">
      <c r="A515" s="93" t="s">
        <v>162</v>
      </c>
      <c r="B515" s="94" t="s">
        <v>290</v>
      </c>
      <c r="C515" s="94" t="s">
        <v>19</v>
      </c>
      <c r="D515" s="94" t="s">
        <v>13</v>
      </c>
      <c r="E515" s="94" t="s">
        <v>322</v>
      </c>
      <c r="F515" s="94" t="s">
        <v>163</v>
      </c>
      <c r="G515" s="96">
        <v>277.89999999999998</v>
      </c>
      <c r="H515" s="96">
        <f>185.5+92.4</f>
        <v>277.89999999999998</v>
      </c>
      <c r="I515" s="96">
        <f>185.5+92.4</f>
        <v>277.89999999999998</v>
      </c>
      <c r="J515" s="96">
        <f>185.5+92.4</f>
        <v>277.89999999999998</v>
      </c>
      <c r="K515" s="96">
        <f>185.5+92.4</f>
        <v>277.89999999999998</v>
      </c>
      <c r="L515" s="96">
        <f t="shared" si="239"/>
        <v>100</v>
      </c>
      <c r="M515" s="96">
        <f t="shared" si="240"/>
        <v>100</v>
      </c>
    </row>
    <row r="516" spans="1:13">
      <c r="A516" s="93" t="s">
        <v>325</v>
      </c>
      <c r="B516" s="94" t="s">
        <v>290</v>
      </c>
      <c r="C516" s="94" t="s">
        <v>19</v>
      </c>
      <c r="D516" s="94" t="s">
        <v>13</v>
      </c>
      <c r="E516" s="94" t="s">
        <v>326</v>
      </c>
      <c r="F516" s="95" t="s">
        <v>0</v>
      </c>
      <c r="G516" s="96">
        <v>24138.6</v>
      </c>
      <c r="H516" s="96">
        <f>H517+H520+H527</f>
        <v>24138.6</v>
      </c>
      <c r="I516" s="96">
        <f t="shared" ref="I516:K516" si="251">I517+I520+I527</f>
        <v>18636.975677999999</v>
      </c>
      <c r="J516" s="96">
        <f t="shared" si="251"/>
        <v>18277.875669999998</v>
      </c>
      <c r="K516" s="96">
        <f t="shared" si="251"/>
        <v>15781.508600000001</v>
      </c>
      <c r="L516" s="96">
        <f t="shared" si="239"/>
        <v>65.378723703943081</v>
      </c>
      <c r="M516" s="96">
        <f t="shared" si="240"/>
        <v>84.678484710527741</v>
      </c>
    </row>
    <row r="517" spans="1:13" ht="38.25">
      <c r="A517" s="93" t="s">
        <v>327</v>
      </c>
      <c r="B517" s="94" t="s">
        <v>290</v>
      </c>
      <c r="C517" s="94" t="s">
        <v>19</v>
      </c>
      <c r="D517" s="94" t="s">
        <v>13</v>
      </c>
      <c r="E517" s="94" t="s">
        <v>328</v>
      </c>
      <c r="F517" s="95" t="s">
        <v>0</v>
      </c>
      <c r="G517" s="96">
        <v>108.5</v>
      </c>
      <c r="H517" s="96">
        <f>H518</f>
        <v>108.5</v>
      </c>
      <c r="I517" s="96">
        <f t="shared" ref="I517:K518" si="252">I518</f>
        <v>0</v>
      </c>
      <c r="J517" s="96">
        <f t="shared" si="252"/>
        <v>0</v>
      </c>
      <c r="K517" s="96">
        <f t="shared" si="252"/>
        <v>0</v>
      </c>
      <c r="L517" s="96">
        <f t="shared" si="239"/>
        <v>0</v>
      </c>
      <c r="M517" s="96">
        <v>0</v>
      </c>
    </row>
    <row r="518" spans="1:13">
      <c r="A518" s="93" t="s">
        <v>152</v>
      </c>
      <c r="B518" s="94" t="s">
        <v>290</v>
      </c>
      <c r="C518" s="94" t="s">
        <v>19</v>
      </c>
      <c r="D518" s="94" t="s">
        <v>13</v>
      </c>
      <c r="E518" s="94" t="s">
        <v>328</v>
      </c>
      <c r="F518" s="94" t="s">
        <v>153</v>
      </c>
      <c r="G518" s="96">
        <v>108.5</v>
      </c>
      <c r="H518" s="96">
        <f>H519</f>
        <v>108.5</v>
      </c>
      <c r="I518" s="96">
        <f t="shared" si="252"/>
        <v>0</v>
      </c>
      <c r="J518" s="96">
        <f t="shared" si="252"/>
        <v>0</v>
      </c>
      <c r="K518" s="96">
        <f t="shared" si="252"/>
        <v>0</v>
      </c>
      <c r="L518" s="96">
        <f t="shared" si="239"/>
        <v>0</v>
      </c>
      <c r="M518" s="96">
        <v>0</v>
      </c>
    </row>
    <row r="519" spans="1:13" ht="25.5">
      <c r="A519" s="93" t="s">
        <v>154</v>
      </c>
      <c r="B519" s="94" t="s">
        <v>290</v>
      </c>
      <c r="C519" s="94" t="s">
        <v>19</v>
      </c>
      <c r="D519" s="94" t="s">
        <v>13</v>
      </c>
      <c r="E519" s="94" t="s">
        <v>328</v>
      </c>
      <c r="F519" s="94" t="s">
        <v>155</v>
      </c>
      <c r="G519" s="96">
        <v>108.5</v>
      </c>
      <c r="H519" s="96">
        <v>108.5</v>
      </c>
      <c r="I519" s="96"/>
      <c r="J519" s="96"/>
      <c r="K519" s="96"/>
      <c r="L519" s="96">
        <f t="shared" si="239"/>
        <v>0</v>
      </c>
      <c r="M519" s="96">
        <v>0</v>
      </c>
    </row>
    <row r="520" spans="1:13" ht="51">
      <c r="A520" s="93" t="s">
        <v>329</v>
      </c>
      <c r="B520" s="94" t="s">
        <v>290</v>
      </c>
      <c r="C520" s="94" t="s">
        <v>19</v>
      </c>
      <c r="D520" s="94" t="s">
        <v>13</v>
      </c>
      <c r="E520" s="94" t="s">
        <v>330</v>
      </c>
      <c r="F520" s="95" t="s">
        <v>0</v>
      </c>
      <c r="G520" s="96">
        <v>23773.1</v>
      </c>
      <c r="H520" s="96">
        <f>H521+H523+H525</f>
        <v>23773.1</v>
      </c>
      <c r="I520" s="96">
        <f t="shared" ref="I520:K520" si="253">I521+I523+I525</f>
        <v>18636.975677999999</v>
      </c>
      <c r="J520" s="96">
        <f t="shared" si="253"/>
        <v>18277.875669999998</v>
      </c>
      <c r="K520" s="96">
        <f t="shared" si="253"/>
        <v>15781.508600000001</v>
      </c>
      <c r="L520" s="96">
        <f t="shared" si="239"/>
        <v>66.383890195220658</v>
      </c>
      <c r="M520" s="96">
        <f t="shared" si="240"/>
        <v>84.678484710527741</v>
      </c>
    </row>
    <row r="521" spans="1:13" ht="38.25">
      <c r="A521" s="93" t="s">
        <v>148</v>
      </c>
      <c r="B521" s="94" t="s">
        <v>290</v>
      </c>
      <c r="C521" s="94" t="s">
        <v>19</v>
      </c>
      <c r="D521" s="94" t="s">
        <v>13</v>
      </c>
      <c r="E521" s="94" t="s">
        <v>330</v>
      </c>
      <c r="F521" s="94" t="s">
        <v>149</v>
      </c>
      <c r="G521" s="96">
        <v>17181.2</v>
      </c>
      <c r="H521" s="96">
        <f>H522</f>
        <v>17181.233</v>
      </c>
      <c r="I521" s="96">
        <f t="shared" ref="I521:K521" si="254">I522</f>
        <v>13070.269677999999</v>
      </c>
      <c r="J521" s="96">
        <f t="shared" si="254"/>
        <v>13070.26967</v>
      </c>
      <c r="K521" s="96">
        <f t="shared" si="254"/>
        <v>11928.353810000001</v>
      </c>
      <c r="L521" s="96">
        <f t="shared" si="239"/>
        <v>69.426645980530026</v>
      </c>
      <c r="M521" s="96">
        <f t="shared" si="240"/>
        <v>91.26325702428251</v>
      </c>
    </row>
    <row r="522" spans="1:13">
      <c r="A522" s="93" t="s">
        <v>150</v>
      </c>
      <c r="B522" s="94" t="s">
        <v>290</v>
      </c>
      <c r="C522" s="94" t="s">
        <v>19</v>
      </c>
      <c r="D522" s="94" t="s">
        <v>13</v>
      </c>
      <c r="E522" s="94" t="s">
        <v>330</v>
      </c>
      <c r="F522" s="94" t="s">
        <v>151</v>
      </c>
      <c r="G522" s="96">
        <v>17181.2</v>
      </c>
      <c r="H522" s="96">
        <f>16570.083+611.15</f>
        <v>17181.233</v>
      </c>
      <c r="I522" s="96">
        <f>12588.869678+481.4</f>
        <v>13070.269677999999</v>
      </c>
      <c r="J522" s="96">
        <f>12588.86967+481.4</f>
        <v>13070.26967</v>
      </c>
      <c r="K522" s="96">
        <f>11672.98666+255.36715</f>
        <v>11928.353810000001</v>
      </c>
      <c r="L522" s="96">
        <f t="shared" si="239"/>
        <v>69.426645980530026</v>
      </c>
      <c r="M522" s="96">
        <f t="shared" si="240"/>
        <v>91.26325702428251</v>
      </c>
    </row>
    <row r="523" spans="1:13">
      <c r="A523" s="93" t="s">
        <v>152</v>
      </c>
      <c r="B523" s="94" t="s">
        <v>290</v>
      </c>
      <c r="C523" s="94" t="s">
        <v>19</v>
      </c>
      <c r="D523" s="94" t="s">
        <v>13</v>
      </c>
      <c r="E523" s="94" t="s">
        <v>330</v>
      </c>
      <c r="F523" s="94" t="s">
        <v>153</v>
      </c>
      <c r="G523" s="96">
        <v>6501.8</v>
      </c>
      <c r="H523" s="96">
        <f>H524</f>
        <v>6501.7669999999998</v>
      </c>
      <c r="I523" s="96">
        <f t="shared" ref="I523:K523" si="255">I524</f>
        <v>5525.4059999999999</v>
      </c>
      <c r="J523" s="96">
        <f t="shared" si="255"/>
        <v>5167.3059999999996</v>
      </c>
      <c r="K523" s="96">
        <f t="shared" si="255"/>
        <v>3819.8711600000001</v>
      </c>
      <c r="L523" s="96">
        <f t="shared" si="239"/>
        <v>58.751277306615265</v>
      </c>
      <c r="M523" s="96">
        <f t="shared" si="240"/>
        <v>69.132859377211375</v>
      </c>
    </row>
    <row r="524" spans="1:13" ht="25.5">
      <c r="A524" s="93" t="s">
        <v>154</v>
      </c>
      <c r="B524" s="94" t="s">
        <v>290</v>
      </c>
      <c r="C524" s="94" t="s">
        <v>19</v>
      </c>
      <c r="D524" s="94" t="s">
        <v>13</v>
      </c>
      <c r="E524" s="94" t="s">
        <v>330</v>
      </c>
      <c r="F524" s="94" t="s">
        <v>155</v>
      </c>
      <c r="G524" s="96">
        <v>6501.8</v>
      </c>
      <c r="H524" s="96">
        <v>6501.7669999999998</v>
      </c>
      <c r="I524" s="96">
        <v>5525.4059999999999</v>
      </c>
      <c r="J524" s="96">
        <v>5167.3059999999996</v>
      </c>
      <c r="K524" s="96">
        <v>3819.8711600000001</v>
      </c>
      <c r="L524" s="96">
        <f t="shared" si="239"/>
        <v>58.751277306615265</v>
      </c>
      <c r="M524" s="96">
        <f t="shared" si="240"/>
        <v>69.132859377211375</v>
      </c>
    </row>
    <row r="525" spans="1:13">
      <c r="A525" s="93" t="s">
        <v>160</v>
      </c>
      <c r="B525" s="94" t="s">
        <v>290</v>
      </c>
      <c r="C525" s="94" t="s">
        <v>19</v>
      </c>
      <c r="D525" s="94" t="s">
        <v>13</v>
      </c>
      <c r="E525" s="94" t="s">
        <v>330</v>
      </c>
      <c r="F525" s="94" t="s">
        <v>161</v>
      </c>
      <c r="G525" s="96">
        <v>90.1</v>
      </c>
      <c r="H525" s="96">
        <f>H526</f>
        <v>90.1</v>
      </c>
      <c r="I525" s="96">
        <f t="shared" ref="I525:K525" si="256">I526</f>
        <v>41.3</v>
      </c>
      <c r="J525" s="96">
        <f t="shared" si="256"/>
        <v>40.299999999999997</v>
      </c>
      <c r="K525" s="96">
        <f t="shared" si="256"/>
        <v>33.283630000000002</v>
      </c>
      <c r="L525" s="96">
        <f t="shared" si="239"/>
        <v>36.940765815760273</v>
      </c>
      <c r="M525" s="96">
        <f t="shared" si="240"/>
        <v>80.589903147699772</v>
      </c>
    </row>
    <row r="526" spans="1:13">
      <c r="A526" s="93" t="s">
        <v>162</v>
      </c>
      <c r="B526" s="94" t="s">
        <v>290</v>
      </c>
      <c r="C526" s="94" t="s">
        <v>19</v>
      </c>
      <c r="D526" s="94" t="s">
        <v>13</v>
      </c>
      <c r="E526" s="94" t="s">
        <v>330</v>
      </c>
      <c r="F526" s="94" t="s">
        <v>163</v>
      </c>
      <c r="G526" s="96">
        <v>90.1</v>
      </c>
      <c r="H526" s="96">
        <v>90.1</v>
      </c>
      <c r="I526" s="96">
        <f>32.5+8.8</f>
        <v>41.3</v>
      </c>
      <c r="J526" s="96">
        <f>31.5+8.8</f>
        <v>40.299999999999997</v>
      </c>
      <c r="K526" s="96">
        <f>24.48363+8.8</f>
        <v>33.283630000000002</v>
      </c>
      <c r="L526" s="96">
        <f t="shared" si="239"/>
        <v>36.940765815760273</v>
      </c>
      <c r="M526" s="96">
        <f t="shared" si="240"/>
        <v>80.589903147699772</v>
      </c>
    </row>
    <row r="527" spans="1:13" ht="63.75">
      <c r="A527" s="93" t="s">
        <v>331</v>
      </c>
      <c r="B527" s="94" t="s">
        <v>290</v>
      </c>
      <c r="C527" s="94" t="s">
        <v>19</v>
      </c>
      <c r="D527" s="94" t="s">
        <v>13</v>
      </c>
      <c r="E527" s="94" t="s">
        <v>332</v>
      </c>
      <c r="F527" s="95" t="s">
        <v>0</v>
      </c>
      <c r="G527" s="96">
        <v>257</v>
      </c>
      <c r="H527" s="96">
        <f>H528</f>
        <v>257</v>
      </c>
      <c r="I527" s="96">
        <f t="shared" ref="I527:K528" si="257">I528</f>
        <v>0</v>
      </c>
      <c r="J527" s="96">
        <f t="shared" si="257"/>
        <v>0</v>
      </c>
      <c r="K527" s="96">
        <f t="shared" si="257"/>
        <v>0</v>
      </c>
      <c r="L527" s="96">
        <f t="shared" si="239"/>
        <v>0</v>
      </c>
      <c r="M527" s="96">
        <v>0</v>
      </c>
    </row>
    <row r="528" spans="1:13">
      <c r="A528" s="93" t="s">
        <v>152</v>
      </c>
      <c r="B528" s="94" t="s">
        <v>290</v>
      </c>
      <c r="C528" s="94" t="s">
        <v>19</v>
      </c>
      <c r="D528" s="94" t="s">
        <v>13</v>
      </c>
      <c r="E528" s="94" t="s">
        <v>332</v>
      </c>
      <c r="F528" s="94" t="s">
        <v>153</v>
      </c>
      <c r="G528" s="96">
        <v>257</v>
      </c>
      <c r="H528" s="96">
        <f>H529</f>
        <v>257</v>
      </c>
      <c r="I528" s="96">
        <f t="shared" si="257"/>
        <v>0</v>
      </c>
      <c r="J528" s="96">
        <f t="shared" si="257"/>
        <v>0</v>
      </c>
      <c r="K528" s="96">
        <f t="shared" si="257"/>
        <v>0</v>
      </c>
      <c r="L528" s="96">
        <f t="shared" si="239"/>
        <v>0</v>
      </c>
      <c r="M528" s="96">
        <v>0</v>
      </c>
    </row>
    <row r="529" spans="1:14" ht="25.5">
      <c r="A529" s="93" t="s">
        <v>154</v>
      </c>
      <c r="B529" s="94" t="s">
        <v>290</v>
      </c>
      <c r="C529" s="94" t="s">
        <v>19</v>
      </c>
      <c r="D529" s="94" t="s">
        <v>13</v>
      </c>
      <c r="E529" s="94" t="s">
        <v>332</v>
      </c>
      <c r="F529" s="94" t="s">
        <v>155</v>
      </c>
      <c r="G529" s="96">
        <v>257</v>
      </c>
      <c r="H529" s="96">
        <v>257</v>
      </c>
      <c r="I529" s="96"/>
      <c r="J529" s="96"/>
      <c r="K529" s="96"/>
      <c r="L529" s="96">
        <f t="shared" si="239"/>
        <v>0</v>
      </c>
      <c r="M529" s="96">
        <v>0</v>
      </c>
    </row>
    <row r="530" spans="1:14" ht="25.5">
      <c r="A530" s="93" t="s">
        <v>333</v>
      </c>
      <c r="B530" s="94" t="s">
        <v>290</v>
      </c>
      <c r="C530" s="94" t="s">
        <v>19</v>
      </c>
      <c r="D530" s="94" t="s">
        <v>13</v>
      </c>
      <c r="E530" s="94" t="s">
        <v>334</v>
      </c>
      <c r="F530" s="95" t="s">
        <v>0</v>
      </c>
      <c r="G530" s="96">
        <v>400</v>
      </c>
      <c r="H530" s="96">
        <f>H531</f>
        <v>400</v>
      </c>
      <c r="I530" s="96">
        <f t="shared" ref="I530:K534" si="258">I531</f>
        <v>80</v>
      </c>
      <c r="J530" s="96">
        <f t="shared" si="258"/>
        <v>80</v>
      </c>
      <c r="K530" s="96">
        <f t="shared" si="258"/>
        <v>80</v>
      </c>
      <c r="L530" s="96">
        <f t="shared" si="239"/>
        <v>20</v>
      </c>
      <c r="M530" s="96">
        <v>0</v>
      </c>
    </row>
    <row r="531" spans="1:14" ht="25.5">
      <c r="A531" s="93" t="s">
        <v>335</v>
      </c>
      <c r="B531" s="94" t="s">
        <v>290</v>
      </c>
      <c r="C531" s="94" t="s">
        <v>19</v>
      </c>
      <c r="D531" s="94" t="s">
        <v>13</v>
      </c>
      <c r="E531" s="94" t="s">
        <v>336</v>
      </c>
      <c r="F531" s="95" t="s">
        <v>0</v>
      </c>
      <c r="G531" s="96">
        <v>400</v>
      </c>
      <c r="H531" s="96">
        <f>H534+H532</f>
        <v>400</v>
      </c>
      <c r="I531" s="96">
        <f>I534</f>
        <v>80</v>
      </c>
      <c r="J531" s="96">
        <f>J534</f>
        <v>80</v>
      </c>
      <c r="K531" s="96">
        <f>K534</f>
        <v>80</v>
      </c>
      <c r="L531" s="96">
        <f t="shared" si="239"/>
        <v>20</v>
      </c>
      <c r="M531" s="96">
        <v>0</v>
      </c>
    </row>
    <row r="532" spans="1:14" s="37" customFormat="1" hidden="1">
      <c r="A532" s="93" t="s">
        <v>152</v>
      </c>
      <c r="B532" s="94" t="s">
        <v>290</v>
      </c>
      <c r="C532" s="94" t="s">
        <v>19</v>
      </c>
      <c r="D532" s="94" t="s">
        <v>13</v>
      </c>
      <c r="E532" s="94" t="s">
        <v>336</v>
      </c>
      <c r="F532" s="95">
        <v>200</v>
      </c>
      <c r="G532" s="96">
        <v>0</v>
      </c>
      <c r="H532" s="96">
        <f>H533</f>
        <v>0</v>
      </c>
      <c r="I532" s="96">
        <v>0</v>
      </c>
      <c r="J532" s="96">
        <v>0</v>
      </c>
      <c r="K532" s="96">
        <v>0</v>
      </c>
      <c r="L532" s="96">
        <v>0</v>
      </c>
      <c r="M532" s="96">
        <v>0</v>
      </c>
      <c r="N532" s="60"/>
    </row>
    <row r="533" spans="1:14" s="37" customFormat="1" ht="25.5" hidden="1">
      <c r="A533" s="93" t="s">
        <v>154</v>
      </c>
      <c r="B533" s="94" t="s">
        <v>290</v>
      </c>
      <c r="C533" s="94" t="s">
        <v>19</v>
      </c>
      <c r="D533" s="94" t="s">
        <v>13</v>
      </c>
      <c r="E533" s="94" t="s">
        <v>336</v>
      </c>
      <c r="F533" s="94">
        <v>240</v>
      </c>
      <c r="G533" s="96">
        <v>0</v>
      </c>
      <c r="H533" s="96"/>
      <c r="I533" s="96">
        <v>0</v>
      </c>
      <c r="J533" s="96">
        <v>0</v>
      </c>
      <c r="K533" s="96">
        <v>0</v>
      </c>
      <c r="L533" s="96">
        <v>0</v>
      </c>
      <c r="M533" s="96">
        <v>0</v>
      </c>
      <c r="N533" s="60"/>
    </row>
    <row r="534" spans="1:14" ht="25.5">
      <c r="A534" s="93" t="s">
        <v>130</v>
      </c>
      <c r="B534" s="94" t="s">
        <v>290</v>
      </c>
      <c r="C534" s="94" t="s">
        <v>19</v>
      </c>
      <c r="D534" s="94" t="s">
        <v>13</v>
      </c>
      <c r="E534" s="94" t="s">
        <v>336</v>
      </c>
      <c r="F534" s="94" t="s">
        <v>131</v>
      </c>
      <c r="G534" s="96">
        <v>400</v>
      </c>
      <c r="H534" s="96">
        <f>H535</f>
        <v>400</v>
      </c>
      <c r="I534" s="96">
        <f t="shared" si="258"/>
        <v>80</v>
      </c>
      <c r="J534" s="96">
        <f t="shared" si="258"/>
        <v>80</v>
      </c>
      <c r="K534" s="96">
        <f t="shared" si="258"/>
        <v>80</v>
      </c>
      <c r="L534" s="96">
        <v>0</v>
      </c>
      <c r="M534" s="96">
        <v>0</v>
      </c>
    </row>
    <row r="535" spans="1:14">
      <c r="A535" s="93" t="s">
        <v>132</v>
      </c>
      <c r="B535" s="94" t="s">
        <v>290</v>
      </c>
      <c r="C535" s="94" t="s">
        <v>19</v>
      </c>
      <c r="D535" s="94" t="s">
        <v>13</v>
      </c>
      <c r="E535" s="94" t="s">
        <v>336</v>
      </c>
      <c r="F535" s="94" t="s">
        <v>133</v>
      </c>
      <c r="G535" s="96">
        <v>400</v>
      </c>
      <c r="H535" s="96">
        <v>400</v>
      </c>
      <c r="I535" s="96">
        <v>80</v>
      </c>
      <c r="J535" s="96">
        <v>80</v>
      </c>
      <c r="K535" s="96">
        <v>80</v>
      </c>
      <c r="L535" s="96">
        <v>0</v>
      </c>
      <c r="M535" s="96">
        <v>0</v>
      </c>
    </row>
    <row r="536" spans="1:14" s="52" customFormat="1">
      <c r="A536" s="93" t="s">
        <v>659</v>
      </c>
      <c r="B536" s="94" t="s">
        <v>290</v>
      </c>
      <c r="C536" s="94" t="s">
        <v>19</v>
      </c>
      <c r="D536" s="94" t="s">
        <v>13</v>
      </c>
      <c r="E536" s="102" t="s">
        <v>660</v>
      </c>
      <c r="F536" s="94"/>
      <c r="G536" s="96"/>
      <c r="H536" s="96">
        <f>H537</f>
        <v>2000</v>
      </c>
      <c r="I536" s="96">
        <f t="shared" ref="I536:K538" si="259">I537</f>
        <v>0</v>
      </c>
      <c r="J536" s="96">
        <f t="shared" si="259"/>
        <v>0</v>
      </c>
      <c r="K536" s="96">
        <f t="shared" si="259"/>
        <v>0</v>
      </c>
      <c r="L536" s="96">
        <v>0</v>
      </c>
      <c r="M536" s="96">
        <v>0</v>
      </c>
      <c r="N536" s="60"/>
    </row>
    <row r="537" spans="1:14" s="52" customFormat="1">
      <c r="A537" s="93" t="s">
        <v>659</v>
      </c>
      <c r="B537" s="94" t="s">
        <v>290</v>
      </c>
      <c r="C537" s="94" t="s">
        <v>19</v>
      </c>
      <c r="D537" s="94" t="s">
        <v>13</v>
      </c>
      <c r="E537" s="102" t="s">
        <v>661</v>
      </c>
      <c r="F537" s="94"/>
      <c r="G537" s="96"/>
      <c r="H537" s="96">
        <f>H538</f>
        <v>2000</v>
      </c>
      <c r="I537" s="96">
        <f t="shared" si="259"/>
        <v>0</v>
      </c>
      <c r="J537" s="96">
        <f t="shared" si="259"/>
        <v>0</v>
      </c>
      <c r="K537" s="96">
        <f t="shared" si="259"/>
        <v>0</v>
      </c>
      <c r="L537" s="96">
        <v>0</v>
      </c>
      <c r="M537" s="96">
        <v>0</v>
      </c>
      <c r="N537" s="60"/>
    </row>
    <row r="538" spans="1:14" s="52" customFormat="1" ht="13.5" customHeight="1">
      <c r="A538" s="93" t="s">
        <v>156</v>
      </c>
      <c r="B538" s="94" t="s">
        <v>290</v>
      </c>
      <c r="C538" s="94" t="s">
        <v>19</v>
      </c>
      <c r="D538" s="94" t="s">
        <v>13</v>
      </c>
      <c r="E538" s="102" t="s">
        <v>661</v>
      </c>
      <c r="F538" s="94">
        <v>300</v>
      </c>
      <c r="G538" s="96"/>
      <c r="H538" s="96">
        <f>H539</f>
        <v>2000</v>
      </c>
      <c r="I538" s="96">
        <f t="shared" si="259"/>
        <v>0</v>
      </c>
      <c r="J538" s="96">
        <f t="shared" si="259"/>
        <v>0</v>
      </c>
      <c r="K538" s="96">
        <f t="shared" si="259"/>
        <v>0</v>
      </c>
      <c r="L538" s="96">
        <v>0</v>
      </c>
      <c r="M538" s="96">
        <v>0</v>
      </c>
      <c r="N538" s="60"/>
    </row>
    <row r="539" spans="1:14" s="52" customFormat="1" ht="13.5" customHeight="1">
      <c r="A539" s="93" t="s">
        <v>158</v>
      </c>
      <c r="B539" s="94" t="s">
        <v>290</v>
      </c>
      <c r="C539" s="94" t="s">
        <v>19</v>
      </c>
      <c r="D539" s="94" t="s">
        <v>13</v>
      </c>
      <c r="E539" s="102" t="s">
        <v>661</v>
      </c>
      <c r="F539" s="94">
        <v>360</v>
      </c>
      <c r="G539" s="96"/>
      <c r="H539" s="96">
        <v>2000</v>
      </c>
      <c r="I539" s="96">
        <v>0</v>
      </c>
      <c r="J539" s="96">
        <v>0</v>
      </c>
      <c r="K539" s="96">
        <v>0</v>
      </c>
      <c r="L539" s="96">
        <v>0</v>
      </c>
      <c r="M539" s="96">
        <v>0</v>
      </c>
      <c r="N539" s="60"/>
    </row>
    <row r="540" spans="1:14" s="18" customFormat="1">
      <c r="A540" s="93"/>
      <c r="B540" s="94"/>
      <c r="C540" s="94"/>
      <c r="D540" s="94"/>
      <c r="E540" s="94"/>
      <c r="F540" s="94"/>
      <c r="G540" s="96"/>
      <c r="H540" s="96"/>
      <c r="I540" s="96"/>
      <c r="J540" s="96"/>
      <c r="K540" s="96"/>
      <c r="L540" s="96"/>
      <c r="M540" s="96"/>
      <c r="N540" s="60"/>
    </row>
    <row r="541" spans="1:14">
      <c r="A541" s="93" t="s">
        <v>51</v>
      </c>
      <c r="B541" s="94" t="s">
        <v>290</v>
      </c>
      <c r="C541" s="94" t="s">
        <v>19</v>
      </c>
      <c r="D541" s="94" t="s">
        <v>17</v>
      </c>
      <c r="E541" s="95" t="s">
        <v>0</v>
      </c>
      <c r="F541" s="95" t="s">
        <v>0</v>
      </c>
      <c r="G541" s="96">
        <v>300</v>
      </c>
      <c r="H541" s="96">
        <f>H542</f>
        <v>300</v>
      </c>
      <c r="I541" s="96">
        <f t="shared" ref="I541:K547" si="260">I542</f>
        <v>0</v>
      </c>
      <c r="J541" s="96">
        <f t="shared" si="260"/>
        <v>0</v>
      </c>
      <c r="K541" s="96">
        <f t="shared" si="260"/>
        <v>0</v>
      </c>
      <c r="L541" s="96">
        <f t="shared" si="239"/>
        <v>0</v>
      </c>
      <c r="M541" s="96">
        <v>0</v>
      </c>
    </row>
    <row r="542" spans="1:14" ht="38.25">
      <c r="A542" s="93" t="s">
        <v>119</v>
      </c>
      <c r="B542" s="94" t="s">
        <v>290</v>
      </c>
      <c r="C542" s="94" t="s">
        <v>19</v>
      </c>
      <c r="D542" s="94" t="s">
        <v>17</v>
      </c>
      <c r="E542" s="94" t="s">
        <v>120</v>
      </c>
      <c r="F542" s="95" t="s">
        <v>0</v>
      </c>
      <c r="G542" s="96">
        <v>300</v>
      </c>
      <c r="H542" s="96">
        <f>H543</f>
        <v>300</v>
      </c>
      <c r="I542" s="96">
        <f t="shared" si="260"/>
        <v>0</v>
      </c>
      <c r="J542" s="96">
        <f t="shared" si="260"/>
        <v>0</v>
      </c>
      <c r="K542" s="96">
        <f t="shared" si="260"/>
        <v>0</v>
      </c>
      <c r="L542" s="96">
        <f t="shared" si="239"/>
        <v>0</v>
      </c>
      <c r="M542" s="96">
        <v>0</v>
      </c>
    </row>
    <row r="543" spans="1:14" ht="25.5">
      <c r="A543" s="93" t="s">
        <v>320</v>
      </c>
      <c r="B543" s="94" t="s">
        <v>290</v>
      </c>
      <c r="C543" s="94" t="s">
        <v>19</v>
      </c>
      <c r="D543" s="94" t="s">
        <v>17</v>
      </c>
      <c r="E543" s="94" t="s">
        <v>321</v>
      </c>
      <c r="F543" s="95" t="s">
        <v>0</v>
      </c>
      <c r="G543" s="96">
        <v>300</v>
      </c>
      <c r="H543" s="96">
        <f>H544</f>
        <v>300</v>
      </c>
      <c r="I543" s="96">
        <f t="shared" si="260"/>
        <v>0</v>
      </c>
      <c r="J543" s="96">
        <f t="shared" si="260"/>
        <v>0</v>
      </c>
      <c r="K543" s="96">
        <f t="shared" si="260"/>
        <v>0</v>
      </c>
      <c r="L543" s="96">
        <f t="shared" si="239"/>
        <v>0</v>
      </c>
      <c r="M543" s="96">
        <v>0</v>
      </c>
    </row>
    <row r="544" spans="1:14" ht="25.5">
      <c r="A544" s="93" t="s">
        <v>335</v>
      </c>
      <c r="B544" s="94" t="s">
        <v>290</v>
      </c>
      <c r="C544" s="94" t="s">
        <v>19</v>
      </c>
      <c r="D544" s="94" t="s">
        <v>17</v>
      </c>
      <c r="E544" s="94" t="s">
        <v>337</v>
      </c>
      <c r="F544" s="95" t="s">
        <v>0</v>
      </c>
      <c r="G544" s="96">
        <v>300</v>
      </c>
      <c r="H544" s="96">
        <f>H547</f>
        <v>300</v>
      </c>
      <c r="I544" s="96">
        <f t="shared" ref="I544:K544" si="261">I547+I545</f>
        <v>0</v>
      </c>
      <c r="J544" s="96">
        <f t="shared" si="261"/>
        <v>0</v>
      </c>
      <c r="K544" s="96">
        <f t="shared" si="261"/>
        <v>0</v>
      </c>
      <c r="L544" s="96">
        <f t="shared" si="239"/>
        <v>0</v>
      </c>
      <c r="M544" s="96">
        <v>0</v>
      </c>
    </row>
    <row r="545" spans="1:14" s="37" customFormat="1" hidden="1">
      <c r="A545" s="93" t="s">
        <v>152</v>
      </c>
      <c r="B545" s="94" t="s">
        <v>290</v>
      </c>
      <c r="C545" s="94" t="s">
        <v>19</v>
      </c>
      <c r="D545" s="94" t="s">
        <v>17</v>
      </c>
      <c r="E545" s="94" t="s">
        <v>337</v>
      </c>
      <c r="F545" s="95">
        <v>200</v>
      </c>
      <c r="G545" s="96"/>
      <c r="H545" s="96">
        <f>H546</f>
        <v>0</v>
      </c>
      <c r="I545" s="96">
        <v>0</v>
      </c>
      <c r="J545" s="96">
        <v>0</v>
      </c>
      <c r="K545" s="96">
        <v>0</v>
      </c>
      <c r="L545" s="96">
        <v>0</v>
      </c>
      <c r="M545" s="96">
        <v>0</v>
      </c>
      <c r="N545" s="60"/>
    </row>
    <row r="546" spans="1:14" s="37" customFormat="1" ht="25.5" hidden="1">
      <c r="A546" s="93" t="s">
        <v>154</v>
      </c>
      <c r="B546" s="94" t="s">
        <v>290</v>
      </c>
      <c r="C546" s="94" t="s">
        <v>19</v>
      </c>
      <c r="D546" s="94" t="s">
        <v>17</v>
      </c>
      <c r="E546" s="94" t="s">
        <v>337</v>
      </c>
      <c r="F546" s="94">
        <v>240</v>
      </c>
      <c r="G546" s="96"/>
      <c r="H546" s="96"/>
      <c r="I546" s="96">
        <v>0</v>
      </c>
      <c r="J546" s="96">
        <v>0</v>
      </c>
      <c r="K546" s="96">
        <v>0</v>
      </c>
      <c r="L546" s="96">
        <v>0</v>
      </c>
      <c r="M546" s="96">
        <v>0</v>
      </c>
      <c r="N546" s="60"/>
    </row>
    <row r="547" spans="1:14" ht="25.5">
      <c r="A547" s="93" t="s">
        <v>130</v>
      </c>
      <c r="B547" s="94" t="s">
        <v>290</v>
      </c>
      <c r="C547" s="94" t="s">
        <v>19</v>
      </c>
      <c r="D547" s="94" t="s">
        <v>17</v>
      </c>
      <c r="E547" s="94" t="s">
        <v>337</v>
      </c>
      <c r="F547" s="94" t="s">
        <v>131</v>
      </c>
      <c r="G547" s="96">
        <v>300</v>
      </c>
      <c r="H547" s="96">
        <f>H548</f>
        <v>300</v>
      </c>
      <c r="I547" s="96">
        <f t="shared" si="260"/>
        <v>0</v>
      </c>
      <c r="J547" s="96">
        <f t="shared" si="260"/>
        <v>0</v>
      </c>
      <c r="K547" s="96">
        <f t="shared" si="260"/>
        <v>0</v>
      </c>
      <c r="L547" s="96">
        <v>0</v>
      </c>
      <c r="M547" s="96">
        <v>0</v>
      </c>
    </row>
    <row r="548" spans="1:14">
      <c r="A548" s="93" t="s">
        <v>132</v>
      </c>
      <c r="B548" s="94" t="s">
        <v>290</v>
      </c>
      <c r="C548" s="94" t="s">
        <v>19</v>
      </c>
      <c r="D548" s="94" t="s">
        <v>17</v>
      </c>
      <c r="E548" s="94" t="s">
        <v>337</v>
      </c>
      <c r="F548" s="94" t="s">
        <v>133</v>
      </c>
      <c r="G548" s="96">
        <v>300</v>
      </c>
      <c r="H548" s="96">
        <v>300</v>
      </c>
      <c r="I548" s="96">
        <v>0</v>
      </c>
      <c r="J548" s="96">
        <v>0</v>
      </c>
      <c r="K548" s="96">
        <v>0</v>
      </c>
      <c r="L548" s="96">
        <v>0</v>
      </c>
      <c r="M548" s="96">
        <v>0</v>
      </c>
    </row>
    <row r="549" spans="1:14">
      <c r="A549" s="107" t="s">
        <v>0</v>
      </c>
      <c r="B549" s="108" t="s">
        <v>0</v>
      </c>
      <c r="C549" s="95" t="s">
        <v>0</v>
      </c>
      <c r="D549" s="95" t="s">
        <v>0</v>
      </c>
      <c r="E549" s="95" t="s">
        <v>0</v>
      </c>
      <c r="F549" s="95" t="s">
        <v>0</v>
      </c>
      <c r="G549" s="109" t="s">
        <v>0</v>
      </c>
      <c r="H549" s="109"/>
      <c r="I549" s="109"/>
      <c r="J549" s="109"/>
      <c r="K549" s="109"/>
      <c r="L549" s="109"/>
      <c r="M549" s="109"/>
    </row>
    <row r="550" spans="1:14">
      <c r="A550" s="110" t="s">
        <v>338</v>
      </c>
      <c r="B550" s="111" t="s">
        <v>339</v>
      </c>
      <c r="C550" s="95" t="s">
        <v>0</v>
      </c>
      <c r="D550" s="95" t="s">
        <v>0</v>
      </c>
      <c r="E550" s="95" t="s">
        <v>0</v>
      </c>
      <c r="F550" s="95" t="s">
        <v>0</v>
      </c>
      <c r="G550" s="112">
        <v>12542634.6</v>
      </c>
      <c r="H550" s="112">
        <f>H551+H558+H577+H779</f>
        <v>12763724.432870001</v>
      </c>
      <c r="I550" s="112">
        <f>I551+I558+I577+I779</f>
        <v>9244191.8692199998</v>
      </c>
      <c r="J550" s="112">
        <f>J551+J558+J577+J779</f>
        <v>9243724.1625899989</v>
      </c>
      <c r="K550" s="112">
        <f>K551+K558+K577+K779</f>
        <v>9239455.4723199997</v>
      </c>
      <c r="L550" s="112">
        <f t="shared" si="239"/>
        <v>72.388396669908772</v>
      </c>
      <c r="M550" s="112">
        <f t="shared" si="240"/>
        <v>99.948763537505414</v>
      </c>
    </row>
    <row r="551" spans="1:14">
      <c r="A551" s="93" t="s">
        <v>8</v>
      </c>
      <c r="B551" s="94" t="s">
        <v>339</v>
      </c>
      <c r="C551" s="94" t="s">
        <v>9</v>
      </c>
      <c r="D551" s="95" t="s">
        <v>0</v>
      </c>
      <c r="E551" s="95" t="s">
        <v>0</v>
      </c>
      <c r="F551" s="95" t="s">
        <v>0</v>
      </c>
      <c r="G551" s="96">
        <v>1665.6</v>
      </c>
      <c r="H551" s="96">
        <f>H552</f>
        <v>1665.6</v>
      </c>
      <c r="I551" s="96">
        <f t="shared" ref="I551:K555" si="262">I552</f>
        <v>1665.6</v>
      </c>
      <c r="J551" s="96">
        <f t="shared" si="262"/>
        <v>1665.6</v>
      </c>
      <c r="K551" s="96">
        <f t="shared" si="262"/>
        <v>1665.6</v>
      </c>
      <c r="L551" s="96">
        <f t="shared" si="239"/>
        <v>100</v>
      </c>
      <c r="M551" s="96">
        <f t="shared" si="240"/>
        <v>100</v>
      </c>
    </row>
    <row r="552" spans="1:14">
      <c r="A552" s="93" t="s">
        <v>24</v>
      </c>
      <c r="B552" s="94" t="s">
        <v>339</v>
      </c>
      <c r="C552" s="94" t="s">
        <v>9</v>
      </c>
      <c r="D552" s="94" t="s">
        <v>25</v>
      </c>
      <c r="E552" s="95" t="s">
        <v>0</v>
      </c>
      <c r="F552" s="95" t="s">
        <v>0</v>
      </c>
      <c r="G552" s="96">
        <v>1665.6</v>
      </c>
      <c r="H552" s="96">
        <f>H553</f>
        <v>1665.6</v>
      </c>
      <c r="I552" s="96">
        <f t="shared" si="262"/>
        <v>1665.6</v>
      </c>
      <c r="J552" s="96">
        <f t="shared" si="262"/>
        <v>1665.6</v>
      </c>
      <c r="K552" s="96">
        <f t="shared" si="262"/>
        <v>1665.6</v>
      </c>
      <c r="L552" s="96">
        <f t="shared" si="239"/>
        <v>100</v>
      </c>
      <c r="M552" s="96">
        <f t="shared" si="240"/>
        <v>100</v>
      </c>
    </row>
    <row r="553" spans="1:14" ht="38.25">
      <c r="A553" s="93" t="s">
        <v>340</v>
      </c>
      <c r="B553" s="94" t="s">
        <v>339</v>
      </c>
      <c r="C553" s="94" t="s">
        <v>9</v>
      </c>
      <c r="D553" s="94" t="s">
        <v>25</v>
      </c>
      <c r="E553" s="94" t="s">
        <v>341</v>
      </c>
      <c r="F553" s="95" t="s">
        <v>0</v>
      </c>
      <c r="G553" s="96">
        <v>1665.6</v>
      </c>
      <c r="H553" s="96">
        <f>H554</f>
        <v>1665.6</v>
      </c>
      <c r="I553" s="96">
        <f t="shared" si="262"/>
        <v>1665.6</v>
      </c>
      <c r="J553" s="96">
        <f t="shared" si="262"/>
        <v>1665.6</v>
      </c>
      <c r="K553" s="96">
        <f t="shared" si="262"/>
        <v>1665.6</v>
      </c>
      <c r="L553" s="96">
        <f t="shared" si="239"/>
        <v>100</v>
      </c>
      <c r="M553" s="96">
        <f t="shared" si="240"/>
        <v>100</v>
      </c>
    </row>
    <row r="554" spans="1:14" ht="38.25">
      <c r="A554" s="93" t="s">
        <v>342</v>
      </c>
      <c r="B554" s="94" t="s">
        <v>339</v>
      </c>
      <c r="C554" s="94" t="s">
        <v>9</v>
      </c>
      <c r="D554" s="94" t="s">
        <v>25</v>
      </c>
      <c r="E554" s="94" t="s">
        <v>343</v>
      </c>
      <c r="F554" s="95" t="s">
        <v>0</v>
      </c>
      <c r="G554" s="96">
        <v>1665.6</v>
      </c>
      <c r="H554" s="96">
        <f>H555</f>
        <v>1665.6</v>
      </c>
      <c r="I554" s="96">
        <f t="shared" si="262"/>
        <v>1665.6</v>
      </c>
      <c r="J554" s="96">
        <f t="shared" si="262"/>
        <v>1665.6</v>
      </c>
      <c r="K554" s="96">
        <f t="shared" si="262"/>
        <v>1665.6</v>
      </c>
      <c r="L554" s="96">
        <f t="shared" si="239"/>
        <v>100</v>
      </c>
      <c r="M554" s="96">
        <f t="shared" si="240"/>
        <v>100</v>
      </c>
    </row>
    <row r="555" spans="1:14" ht="25.5">
      <c r="A555" s="93" t="s">
        <v>130</v>
      </c>
      <c r="B555" s="94" t="s">
        <v>339</v>
      </c>
      <c r="C555" s="94" t="s">
        <v>9</v>
      </c>
      <c r="D555" s="94" t="s">
        <v>25</v>
      </c>
      <c r="E555" s="94" t="s">
        <v>343</v>
      </c>
      <c r="F555" s="94" t="s">
        <v>131</v>
      </c>
      <c r="G555" s="96">
        <v>1665.6</v>
      </c>
      <c r="H555" s="96">
        <f>H556</f>
        <v>1665.6</v>
      </c>
      <c r="I555" s="96">
        <f t="shared" si="262"/>
        <v>1665.6</v>
      </c>
      <c r="J555" s="96">
        <f t="shared" si="262"/>
        <v>1665.6</v>
      </c>
      <c r="K555" s="96">
        <f t="shared" si="262"/>
        <v>1665.6</v>
      </c>
      <c r="L555" s="96">
        <f t="shared" si="239"/>
        <v>100</v>
      </c>
      <c r="M555" s="96">
        <f t="shared" si="240"/>
        <v>100</v>
      </c>
    </row>
    <row r="556" spans="1:14">
      <c r="A556" s="93" t="s">
        <v>132</v>
      </c>
      <c r="B556" s="94" t="s">
        <v>339</v>
      </c>
      <c r="C556" s="94" t="s">
        <v>9</v>
      </c>
      <c r="D556" s="94" t="s">
        <v>25</v>
      </c>
      <c r="E556" s="94" t="s">
        <v>343</v>
      </c>
      <c r="F556" s="94" t="s">
        <v>133</v>
      </c>
      <c r="G556" s="96">
        <v>1665.6</v>
      </c>
      <c r="H556" s="96">
        <v>1665.6</v>
      </c>
      <c r="I556" s="96">
        <v>1665.6</v>
      </c>
      <c r="J556" s="96">
        <v>1665.6</v>
      </c>
      <c r="K556" s="96">
        <v>1665.6</v>
      </c>
      <c r="L556" s="96">
        <f t="shared" si="239"/>
        <v>100</v>
      </c>
      <c r="M556" s="96">
        <f t="shared" si="240"/>
        <v>100</v>
      </c>
    </row>
    <row r="557" spans="1:14">
      <c r="A557" s="97" t="s">
        <v>0</v>
      </c>
      <c r="B557" s="95" t="s">
        <v>0</v>
      </c>
      <c r="C557" s="95" t="s">
        <v>0</v>
      </c>
      <c r="D557" s="95" t="s">
        <v>0</v>
      </c>
      <c r="E557" s="95" t="s">
        <v>0</v>
      </c>
      <c r="F557" s="95" t="s">
        <v>0</v>
      </c>
      <c r="G557" s="98" t="s">
        <v>0</v>
      </c>
      <c r="H557" s="98"/>
      <c r="I557" s="98"/>
      <c r="J557" s="98"/>
      <c r="K557" s="98"/>
      <c r="L557" s="98"/>
      <c r="M557" s="98"/>
    </row>
    <row r="558" spans="1:14">
      <c r="A558" s="93" t="s">
        <v>52</v>
      </c>
      <c r="B558" s="94" t="s">
        <v>339</v>
      </c>
      <c r="C558" s="94" t="s">
        <v>21</v>
      </c>
      <c r="D558" s="95" t="s">
        <v>0</v>
      </c>
      <c r="E558" s="95" t="s">
        <v>0</v>
      </c>
      <c r="F558" s="95" t="s">
        <v>0</v>
      </c>
      <c r="G558" s="96">
        <v>81792.3</v>
      </c>
      <c r="H558" s="96">
        <f>H559+H570</f>
        <v>81792.3</v>
      </c>
      <c r="I558" s="96">
        <f t="shared" ref="I558:K558" si="263">I559+I570</f>
        <v>61293.659999999996</v>
      </c>
      <c r="J558" s="96">
        <f t="shared" si="263"/>
        <v>61293.659999999996</v>
      </c>
      <c r="K558" s="96">
        <f t="shared" si="263"/>
        <v>61293.659999999996</v>
      </c>
      <c r="L558" s="96">
        <f t="shared" si="239"/>
        <v>74.938178777219861</v>
      </c>
      <c r="M558" s="96">
        <f t="shared" si="240"/>
        <v>100</v>
      </c>
    </row>
    <row r="559" spans="1:14">
      <c r="A559" s="93" t="s">
        <v>55</v>
      </c>
      <c r="B559" s="94" t="s">
        <v>339</v>
      </c>
      <c r="C559" s="94" t="s">
        <v>21</v>
      </c>
      <c r="D559" s="94" t="s">
        <v>15</v>
      </c>
      <c r="E559" s="95" t="s">
        <v>0</v>
      </c>
      <c r="F559" s="95" t="s">
        <v>0</v>
      </c>
      <c r="G559" s="96">
        <v>76892.100000000006</v>
      </c>
      <c r="H559" s="96">
        <f>H560+H565</f>
        <v>76892.100000000006</v>
      </c>
      <c r="I559" s="96">
        <f t="shared" ref="I559:K559" si="264">I560+I565</f>
        <v>57689.1</v>
      </c>
      <c r="J559" s="96">
        <f t="shared" si="264"/>
        <v>57689.1</v>
      </c>
      <c r="K559" s="96">
        <f t="shared" si="264"/>
        <v>57689.1</v>
      </c>
      <c r="L559" s="96">
        <f t="shared" si="239"/>
        <v>75.026042987511062</v>
      </c>
      <c r="M559" s="96">
        <f t="shared" si="240"/>
        <v>100</v>
      </c>
    </row>
    <row r="560" spans="1:14" ht="25.5">
      <c r="A560" s="93" t="s">
        <v>210</v>
      </c>
      <c r="B560" s="94" t="s">
        <v>339</v>
      </c>
      <c r="C560" s="94" t="s">
        <v>21</v>
      </c>
      <c r="D560" s="94" t="s">
        <v>15</v>
      </c>
      <c r="E560" s="94" t="s">
        <v>211</v>
      </c>
      <c r="F560" s="95" t="s">
        <v>0</v>
      </c>
      <c r="G560" s="96">
        <v>76811.100000000006</v>
      </c>
      <c r="H560" s="96">
        <f>H561</f>
        <v>76811.100000000006</v>
      </c>
      <c r="I560" s="96">
        <f t="shared" ref="I560:K563" si="265">I561</f>
        <v>57608.1</v>
      </c>
      <c r="J560" s="96">
        <f t="shared" si="265"/>
        <v>57608.1</v>
      </c>
      <c r="K560" s="96">
        <f t="shared" si="265"/>
        <v>57608.1</v>
      </c>
      <c r="L560" s="96">
        <f t="shared" si="239"/>
        <v>74.999707073587004</v>
      </c>
      <c r="M560" s="96">
        <f t="shared" si="240"/>
        <v>100</v>
      </c>
    </row>
    <row r="561" spans="1:14">
      <c r="A561" s="93" t="s">
        <v>344</v>
      </c>
      <c r="B561" s="94" t="s">
        <v>339</v>
      </c>
      <c r="C561" s="94" t="s">
        <v>21</v>
      </c>
      <c r="D561" s="94" t="s">
        <v>15</v>
      </c>
      <c r="E561" s="94" t="s">
        <v>345</v>
      </c>
      <c r="F561" s="95" t="s">
        <v>0</v>
      </c>
      <c r="G561" s="96">
        <v>76811.100000000006</v>
      </c>
      <c r="H561" s="96">
        <f>H562</f>
        <v>76811.100000000006</v>
      </c>
      <c r="I561" s="96">
        <f t="shared" si="265"/>
        <v>57608.1</v>
      </c>
      <c r="J561" s="96">
        <f t="shared" si="265"/>
        <v>57608.1</v>
      </c>
      <c r="K561" s="96">
        <f t="shared" si="265"/>
        <v>57608.1</v>
      </c>
      <c r="L561" s="96">
        <f t="shared" si="239"/>
        <v>74.999707073587004</v>
      </c>
      <c r="M561" s="96">
        <f t="shared" si="240"/>
        <v>100</v>
      </c>
    </row>
    <row r="562" spans="1:14">
      <c r="A562" s="93" t="s">
        <v>128</v>
      </c>
      <c r="B562" s="94" t="s">
        <v>339</v>
      </c>
      <c r="C562" s="94" t="s">
        <v>21</v>
      </c>
      <c r="D562" s="94" t="s">
        <v>15</v>
      </c>
      <c r="E562" s="94" t="s">
        <v>346</v>
      </c>
      <c r="F562" s="95" t="s">
        <v>0</v>
      </c>
      <c r="G562" s="96">
        <v>76811.100000000006</v>
      </c>
      <c r="H562" s="96">
        <f>H563</f>
        <v>76811.100000000006</v>
      </c>
      <c r="I562" s="96">
        <f t="shared" si="265"/>
        <v>57608.1</v>
      </c>
      <c r="J562" s="96">
        <f t="shared" si="265"/>
        <v>57608.1</v>
      </c>
      <c r="K562" s="96">
        <f t="shared" si="265"/>
        <v>57608.1</v>
      </c>
      <c r="L562" s="96">
        <f t="shared" si="239"/>
        <v>74.999707073587004</v>
      </c>
      <c r="M562" s="96">
        <f t="shared" si="240"/>
        <v>100</v>
      </c>
    </row>
    <row r="563" spans="1:14" ht="25.5">
      <c r="A563" s="93" t="s">
        <v>130</v>
      </c>
      <c r="B563" s="94" t="s">
        <v>339</v>
      </c>
      <c r="C563" s="94" t="s">
        <v>21</v>
      </c>
      <c r="D563" s="94" t="s">
        <v>15</v>
      </c>
      <c r="E563" s="94" t="s">
        <v>346</v>
      </c>
      <c r="F563" s="94" t="s">
        <v>131</v>
      </c>
      <c r="G563" s="96">
        <v>76811.100000000006</v>
      </c>
      <c r="H563" s="96">
        <f>H564</f>
        <v>76811.100000000006</v>
      </c>
      <c r="I563" s="96">
        <f t="shared" si="265"/>
        <v>57608.1</v>
      </c>
      <c r="J563" s="96">
        <f t="shared" si="265"/>
        <v>57608.1</v>
      </c>
      <c r="K563" s="96">
        <f t="shared" si="265"/>
        <v>57608.1</v>
      </c>
      <c r="L563" s="96">
        <f t="shared" si="239"/>
        <v>74.999707073587004</v>
      </c>
      <c r="M563" s="96">
        <f t="shared" si="240"/>
        <v>100</v>
      </c>
    </row>
    <row r="564" spans="1:14">
      <c r="A564" s="93" t="s">
        <v>165</v>
      </c>
      <c r="B564" s="94" t="s">
        <v>339</v>
      </c>
      <c r="C564" s="94" t="s">
        <v>21</v>
      </c>
      <c r="D564" s="94" t="s">
        <v>15</v>
      </c>
      <c r="E564" s="94" t="s">
        <v>346</v>
      </c>
      <c r="F564" s="94" t="s">
        <v>166</v>
      </c>
      <c r="G564" s="96">
        <v>76811.100000000006</v>
      </c>
      <c r="H564" s="96">
        <v>76811.100000000006</v>
      </c>
      <c r="I564" s="96">
        <v>57608.1</v>
      </c>
      <c r="J564" s="96">
        <v>57608.1</v>
      </c>
      <c r="K564" s="96">
        <v>57608.1</v>
      </c>
      <c r="L564" s="96">
        <f t="shared" si="239"/>
        <v>74.999707073587004</v>
      </c>
      <c r="M564" s="96">
        <f t="shared" si="240"/>
        <v>100</v>
      </c>
    </row>
    <row r="565" spans="1:14" ht="25.5">
      <c r="A565" s="93" t="s">
        <v>216</v>
      </c>
      <c r="B565" s="94" t="s">
        <v>339</v>
      </c>
      <c r="C565" s="94" t="s">
        <v>21</v>
      </c>
      <c r="D565" s="94" t="s">
        <v>15</v>
      </c>
      <c r="E565" s="94" t="s">
        <v>217</v>
      </c>
      <c r="F565" s="95" t="s">
        <v>0</v>
      </c>
      <c r="G565" s="96">
        <v>81</v>
      </c>
      <c r="H565" s="96">
        <f>H566</f>
        <v>81</v>
      </c>
      <c r="I565" s="96">
        <f t="shared" ref="I565:K567" si="266">I566</f>
        <v>81</v>
      </c>
      <c r="J565" s="96">
        <f t="shared" si="266"/>
        <v>81</v>
      </c>
      <c r="K565" s="96">
        <f t="shared" si="266"/>
        <v>81</v>
      </c>
      <c r="L565" s="96">
        <f t="shared" si="239"/>
        <v>100</v>
      </c>
      <c r="M565" s="96">
        <f t="shared" si="240"/>
        <v>100</v>
      </c>
    </row>
    <row r="566" spans="1:14">
      <c r="A566" s="93" t="s">
        <v>128</v>
      </c>
      <c r="B566" s="94" t="s">
        <v>339</v>
      </c>
      <c r="C566" s="94" t="s">
        <v>21</v>
      </c>
      <c r="D566" s="94" t="s">
        <v>15</v>
      </c>
      <c r="E566" s="94" t="s">
        <v>347</v>
      </c>
      <c r="F566" s="95" t="s">
        <v>0</v>
      </c>
      <c r="G566" s="96">
        <v>81</v>
      </c>
      <c r="H566" s="96">
        <f>H567</f>
        <v>81</v>
      </c>
      <c r="I566" s="96">
        <f t="shared" si="266"/>
        <v>81</v>
      </c>
      <c r="J566" s="96">
        <f t="shared" si="266"/>
        <v>81</v>
      </c>
      <c r="K566" s="96">
        <f t="shared" si="266"/>
        <v>81</v>
      </c>
      <c r="L566" s="96">
        <f t="shared" si="239"/>
        <v>100</v>
      </c>
      <c r="M566" s="96">
        <f t="shared" si="240"/>
        <v>100</v>
      </c>
    </row>
    <row r="567" spans="1:14" ht="25.5">
      <c r="A567" s="93" t="s">
        <v>130</v>
      </c>
      <c r="B567" s="94" t="s">
        <v>339</v>
      </c>
      <c r="C567" s="94" t="s">
        <v>21</v>
      </c>
      <c r="D567" s="94" t="s">
        <v>15</v>
      </c>
      <c r="E567" s="94" t="s">
        <v>347</v>
      </c>
      <c r="F567" s="94" t="s">
        <v>131</v>
      </c>
      <c r="G567" s="96">
        <v>81</v>
      </c>
      <c r="H567" s="96">
        <f>H568</f>
        <v>81</v>
      </c>
      <c r="I567" s="96">
        <f t="shared" si="266"/>
        <v>81</v>
      </c>
      <c r="J567" s="96">
        <f t="shared" si="266"/>
        <v>81</v>
      </c>
      <c r="K567" s="96">
        <f t="shared" si="266"/>
        <v>81</v>
      </c>
      <c r="L567" s="96">
        <f t="shared" ref="L567:L636" si="267">K567/H567*100</f>
        <v>100</v>
      </c>
      <c r="M567" s="96">
        <f t="shared" ref="M567:M636" si="268">K567/I567*100</f>
        <v>100</v>
      </c>
    </row>
    <row r="568" spans="1:14">
      <c r="A568" s="93" t="s">
        <v>165</v>
      </c>
      <c r="B568" s="94" t="s">
        <v>339</v>
      </c>
      <c r="C568" s="94" t="s">
        <v>21</v>
      </c>
      <c r="D568" s="94" t="s">
        <v>15</v>
      </c>
      <c r="E568" s="94" t="s">
        <v>347</v>
      </c>
      <c r="F568" s="94" t="s">
        <v>166</v>
      </c>
      <c r="G568" s="96">
        <v>81</v>
      </c>
      <c r="H568" s="96">
        <v>81</v>
      </c>
      <c r="I568" s="96">
        <v>81</v>
      </c>
      <c r="J568" s="96">
        <v>81</v>
      </c>
      <c r="K568" s="96">
        <v>81</v>
      </c>
      <c r="L568" s="96">
        <f t="shared" si="267"/>
        <v>100</v>
      </c>
      <c r="M568" s="96">
        <f t="shared" si="268"/>
        <v>100</v>
      </c>
    </row>
    <row r="569" spans="1:14" s="18" customFormat="1">
      <c r="A569" s="93"/>
      <c r="B569" s="94"/>
      <c r="C569" s="94"/>
      <c r="D569" s="94"/>
      <c r="E569" s="94"/>
      <c r="F569" s="94"/>
      <c r="G569" s="96"/>
      <c r="H569" s="96"/>
      <c r="I569" s="96"/>
      <c r="J569" s="96"/>
      <c r="K569" s="96"/>
      <c r="L569" s="96"/>
      <c r="M569" s="96"/>
      <c r="N569" s="60"/>
    </row>
    <row r="570" spans="1:14">
      <c r="A570" s="93" t="s">
        <v>56</v>
      </c>
      <c r="B570" s="94" t="s">
        <v>339</v>
      </c>
      <c r="C570" s="94" t="s">
        <v>21</v>
      </c>
      <c r="D570" s="94" t="s">
        <v>17</v>
      </c>
      <c r="E570" s="95" t="s">
        <v>0</v>
      </c>
      <c r="F570" s="95" t="s">
        <v>0</v>
      </c>
      <c r="G570" s="96">
        <v>4900.2</v>
      </c>
      <c r="H570" s="96">
        <f>H571</f>
        <v>4900.2</v>
      </c>
      <c r="I570" s="96">
        <f t="shared" ref="I570:K574" si="269">I571</f>
        <v>3604.56</v>
      </c>
      <c r="J570" s="96">
        <f t="shared" si="269"/>
        <v>3604.56</v>
      </c>
      <c r="K570" s="96">
        <f t="shared" si="269"/>
        <v>3604.56</v>
      </c>
      <c r="L570" s="96">
        <f t="shared" si="267"/>
        <v>73.559446553201909</v>
      </c>
      <c r="M570" s="96">
        <f t="shared" si="268"/>
        <v>100</v>
      </c>
    </row>
    <row r="571" spans="1:14" ht="25.5">
      <c r="A571" s="93" t="s">
        <v>210</v>
      </c>
      <c r="B571" s="94" t="s">
        <v>339</v>
      </c>
      <c r="C571" s="94" t="s">
        <v>21</v>
      </c>
      <c r="D571" s="94" t="s">
        <v>17</v>
      </c>
      <c r="E571" s="94" t="s">
        <v>211</v>
      </c>
      <c r="F571" s="95" t="s">
        <v>0</v>
      </c>
      <c r="G571" s="96">
        <v>4900.2</v>
      </c>
      <c r="H571" s="96">
        <f>H572</f>
        <v>4900.2</v>
      </c>
      <c r="I571" s="96">
        <f t="shared" si="269"/>
        <v>3604.56</v>
      </c>
      <c r="J571" s="96">
        <f t="shared" si="269"/>
        <v>3604.56</v>
      </c>
      <c r="K571" s="96">
        <f t="shared" si="269"/>
        <v>3604.56</v>
      </c>
      <c r="L571" s="96">
        <f t="shared" si="267"/>
        <v>73.559446553201909</v>
      </c>
      <c r="M571" s="96">
        <f t="shared" si="268"/>
        <v>100</v>
      </c>
    </row>
    <row r="572" spans="1:14">
      <c r="A572" s="93" t="s">
        <v>344</v>
      </c>
      <c r="B572" s="94" t="s">
        <v>339</v>
      </c>
      <c r="C572" s="94" t="s">
        <v>21</v>
      </c>
      <c r="D572" s="94" t="s">
        <v>17</v>
      </c>
      <c r="E572" s="94" t="s">
        <v>345</v>
      </c>
      <c r="F572" s="95" t="s">
        <v>0</v>
      </c>
      <c r="G572" s="96">
        <v>4900.2</v>
      </c>
      <c r="H572" s="96">
        <f>H573</f>
        <v>4900.2</v>
      </c>
      <c r="I572" s="96">
        <f t="shared" si="269"/>
        <v>3604.56</v>
      </c>
      <c r="J572" s="96">
        <f t="shared" si="269"/>
        <v>3604.56</v>
      </c>
      <c r="K572" s="96">
        <f t="shared" si="269"/>
        <v>3604.56</v>
      </c>
      <c r="L572" s="96">
        <f t="shared" si="267"/>
        <v>73.559446553201909</v>
      </c>
      <c r="M572" s="96">
        <f t="shared" si="268"/>
        <v>100</v>
      </c>
    </row>
    <row r="573" spans="1:14">
      <c r="A573" s="93" t="s">
        <v>128</v>
      </c>
      <c r="B573" s="94" t="s">
        <v>339</v>
      </c>
      <c r="C573" s="94" t="s">
        <v>21</v>
      </c>
      <c r="D573" s="94" t="s">
        <v>17</v>
      </c>
      <c r="E573" s="94" t="s">
        <v>346</v>
      </c>
      <c r="F573" s="95" t="s">
        <v>0</v>
      </c>
      <c r="G573" s="96">
        <v>4900.2</v>
      </c>
      <c r="H573" s="96">
        <f>H574</f>
        <v>4900.2</v>
      </c>
      <c r="I573" s="96">
        <f t="shared" si="269"/>
        <v>3604.56</v>
      </c>
      <c r="J573" s="96">
        <f t="shared" si="269"/>
        <v>3604.56</v>
      </c>
      <c r="K573" s="96">
        <f t="shared" si="269"/>
        <v>3604.56</v>
      </c>
      <c r="L573" s="96">
        <f t="shared" si="267"/>
        <v>73.559446553201909</v>
      </c>
      <c r="M573" s="96">
        <f t="shared" si="268"/>
        <v>100</v>
      </c>
    </row>
    <row r="574" spans="1:14" ht="25.5">
      <c r="A574" s="93" t="s">
        <v>130</v>
      </c>
      <c r="B574" s="94" t="s">
        <v>339</v>
      </c>
      <c r="C574" s="94" t="s">
        <v>21</v>
      </c>
      <c r="D574" s="94" t="s">
        <v>17</v>
      </c>
      <c r="E574" s="94" t="s">
        <v>346</v>
      </c>
      <c r="F574" s="94" t="s">
        <v>131</v>
      </c>
      <c r="G574" s="96">
        <v>4900.2</v>
      </c>
      <c r="H574" s="96">
        <f>H575</f>
        <v>4900.2</v>
      </c>
      <c r="I574" s="96">
        <f t="shared" si="269"/>
        <v>3604.56</v>
      </c>
      <c r="J574" s="96">
        <f t="shared" si="269"/>
        <v>3604.56</v>
      </c>
      <c r="K574" s="96">
        <f t="shared" si="269"/>
        <v>3604.56</v>
      </c>
      <c r="L574" s="96">
        <f t="shared" si="267"/>
        <v>73.559446553201909</v>
      </c>
      <c r="M574" s="96">
        <f t="shared" si="268"/>
        <v>100</v>
      </c>
    </row>
    <row r="575" spans="1:14">
      <c r="A575" s="93" t="s">
        <v>165</v>
      </c>
      <c r="B575" s="94" t="s">
        <v>339</v>
      </c>
      <c r="C575" s="94" t="s">
        <v>21</v>
      </c>
      <c r="D575" s="94" t="s">
        <v>17</v>
      </c>
      <c r="E575" s="94" t="s">
        <v>346</v>
      </c>
      <c r="F575" s="94" t="s">
        <v>166</v>
      </c>
      <c r="G575" s="96">
        <v>4900.2</v>
      </c>
      <c r="H575" s="96">
        <v>4900.2</v>
      </c>
      <c r="I575" s="96">
        <v>3604.56</v>
      </c>
      <c r="J575" s="96">
        <v>3604.56</v>
      </c>
      <c r="K575" s="96">
        <v>3604.56</v>
      </c>
      <c r="L575" s="96">
        <f t="shared" si="267"/>
        <v>73.559446553201909</v>
      </c>
      <c r="M575" s="96">
        <f t="shared" si="268"/>
        <v>100</v>
      </c>
    </row>
    <row r="576" spans="1:14">
      <c r="A576" s="97" t="s">
        <v>0</v>
      </c>
      <c r="B576" s="95" t="s">
        <v>0</v>
      </c>
      <c r="C576" s="95" t="s">
        <v>0</v>
      </c>
      <c r="D576" s="95" t="s">
        <v>0</v>
      </c>
      <c r="E576" s="95" t="s">
        <v>0</v>
      </c>
      <c r="F576" s="95" t="s">
        <v>0</v>
      </c>
      <c r="G576" s="98" t="s">
        <v>0</v>
      </c>
      <c r="H576" s="98"/>
      <c r="I576" s="98"/>
      <c r="J576" s="98"/>
      <c r="K576" s="98"/>
      <c r="L576" s="98"/>
      <c r="M576" s="98"/>
    </row>
    <row r="577" spans="1:14">
      <c r="A577" s="93" t="s">
        <v>63</v>
      </c>
      <c r="B577" s="94" t="s">
        <v>339</v>
      </c>
      <c r="C577" s="94" t="s">
        <v>30</v>
      </c>
      <c r="D577" s="95" t="s">
        <v>0</v>
      </c>
      <c r="E577" s="95" t="s">
        <v>0</v>
      </c>
      <c r="F577" s="95" t="s">
        <v>0</v>
      </c>
      <c r="G577" s="96">
        <v>11984343.9</v>
      </c>
      <c r="H577" s="96">
        <f>H578+H602+H618+H626+H633</f>
        <v>12199106.13287</v>
      </c>
      <c r="I577" s="96">
        <f t="shared" ref="I577:K577" si="270">I578+I602+I618+I626+I633</f>
        <v>8758887.1776700001</v>
      </c>
      <c r="J577" s="96">
        <f t="shared" si="270"/>
        <v>8758419.4710399993</v>
      </c>
      <c r="K577" s="96">
        <f t="shared" si="270"/>
        <v>8754515.1470599994</v>
      </c>
      <c r="L577" s="96">
        <f t="shared" si="267"/>
        <v>71.763578836906021</v>
      </c>
      <c r="M577" s="96">
        <f t="shared" si="268"/>
        <v>99.950084633797459</v>
      </c>
    </row>
    <row r="578" spans="1:14">
      <c r="A578" s="93" t="s">
        <v>64</v>
      </c>
      <c r="B578" s="94" t="s">
        <v>339</v>
      </c>
      <c r="C578" s="94" t="s">
        <v>30</v>
      </c>
      <c r="D578" s="94" t="s">
        <v>9</v>
      </c>
      <c r="E578" s="95" t="s">
        <v>0</v>
      </c>
      <c r="F578" s="95" t="s">
        <v>0</v>
      </c>
      <c r="G578" s="96">
        <v>2098555.7999999998</v>
      </c>
      <c r="H578" s="96">
        <f>H579+H596</f>
        <v>2168201.6168999998</v>
      </c>
      <c r="I578" s="96">
        <f t="shared" ref="I578:K578" si="271">I579+I596</f>
        <v>1361566.52394</v>
      </c>
      <c r="J578" s="96">
        <f t="shared" si="271"/>
        <v>1361566.52394</v>
      </c>
      <c r="K578" s="96">
        <f t="shared" si="271"/>
        <v>1361566.52394</v>
      </c>
      <c r="L578" s="96">
        <f t="shared" si="267"/>
        <v>62.797044026132056</v>
      </c>
      <c r="M578" s="96">
        <f t="shared" si="268"/>
        <v>100</v>
      </c>
    </row>
    <row r="579" spans="1:14" ht="25.5">
      <c r="A579" s="93" t="s">
        <v>210</v>
      </c>
      <c r="B579" s="94" t="s">
        <v>339</v>
      </c>
      <c r="C579" s="94" t="s">
        <v>30</v>
      </c>
      <c r="D579" s="94" t="s">
        <v>9</v>
      </c>
      <c r="E579" s="94" t="s">
        <v>211</v>
      </c>
      <c r="F579" s="95" t="s">
        <v>0</v>
      </c>
      <c r="G579" s="96">
        <v>2098555.7999999998</v>
      </c>
      <c r="H579" s="96">
        <f>H580+H592</f>
        <v>2156228.7999999998</v>
      </c>
      <c r="I579" s="96">
        <f t="shared" ref="I579:K579" si="272">I580+I592</f>
        <v>1349593.70704</v>
      </c>
      <c r="J579" s="96">
        <f t="shared" si="272"/>
        <v>1349593.70704</v>
      </c>
      <c r="K579" s="96">
        <f t="shared" si="272"/>
        <v>1349593.70704</v>
      </c>
      <c r="L579" s="96">
        <f t="shared" si="267"/>
        <v>62.590468462345008</v>
      </c>
      <c r="M579" s="96">
        <f t="shared" si="268"/>
        <v>100</v>
      </c>
    </row>
    <row r="580" spans="1:14" ht="38.25">
      <c r="A580" s="93" t="s">
        <v>348</v>
      </c>
      <c r="B580" s="94" t="s">
        <v>339</v>
      </c>
      <c r="C580" s="94" t="s">
        <v>30</v>
      </c>
      <c r="D580" s="94" t="s">
        <v>9</v>
      </c>
      <c r="E580" s="94" t="s">
        <v>349</v>
      </c>
      <c r="F580" s="95" t="s">
        <v>0</v>
      </c>
      <c r="G580" s="96">
        <v>1821684.7</v>
      </c>
      <c r="H580" s="96">
        <f>H585+H589+H581</f>
        <v>1879357.7</v>
      </c>
      <c r="I580" s="96">
        <f t="shared" ref="I580:K580" si="273">I585+I589+I581</f>
        <v>1191613.01682</v>
      </c>
      <c r="J580" s="96">
        <f t="shared" si="273"/>
        <v>1191613.01682</v>
      </c>
      <c r="K580" s="96">
        <f t="shared" si="273"/>
        <v>1191613.01682</v>
      </c>
      <c r="L580" s="96">
        <f t="shared" si="267"/>
        <v>63.405333472175094</v>
      </c>
      <c r="M580" s="96">
        <f t="shared" si="268"/>
        <v>100</v>
      </c>
    </row>
    <row r="581" spans="1:14" s="22" customFormat="1" ht="45.75" customHeight="1">
      <c r="A581" s="104" t="s">
        <v>1176</v>
      </c>
      <c r="B581" s="94" t="s">
        <v>339</v>
      </c>
      <c r="C581" s="94" t="s">
        <v>30</v>
      </c>
      <c r="D581" s="94" t="s">
        <v>9</v>
      </c>
      <c r="E581" s="102" t="s">
        <v>1175</v>
      </c>
      <c r="F581" s="95"/>
      <c r="G581" s="96"/>
      <c r="H581" s="96">
        <f>H582</f>
        <v>57673</v>
      </c>
      <c r="I581" s="96">
        <f t="shared" ref="I581:K581" si="274">I582</f>
        <v>32661.720580000001</v>
      </c>
      <c r="J581" s="96">
        <f t="shared" si="274"/>
        <v>32661.720580000001</v>
      </c>
      <c r="K581" s="96">
        <f t="shared" si="274"/>
        <v>32661.720580000001</v>
      </c>
      <c r="L581" s="96">
        <f t="shared" si="267"/>
        <v>56.632602049485889</v>
      </c>
      <c r="M581" s="96">
        <f t="shared" si="268"/>
        <v>100</v>
      </c>
      <c r="N581" s="60"/>
    </row>
    <row r="582" spans="1:14" s="22" customFormat="1" ht="25.5">
      <c r="A582" s="93" t="s">
        <v>130</v>
      </c>
      <c r="B582" s="94" t="s">
        <v>339</v>
      </c>
      <c r="C582" s="94" t="s">
        <v>30</v>
      </c>
      <c r="D582" s="94" t="s">
        <v>9</v>
      </c>
      <c r="E582" s="102" t="s">
        <v>1175</v>
      </c>
      <c r="F582" s="94">
        <v>600</v>
      </c>
      <c r="G582" s="96"/>
      <c r="H582" s="96">
        <f>H583+H584</f>
        <v>57673</v>
      </c>
      <c r="I582" s="96">
        <f t="shared" ref="I582:K582" si="275">I583+I584</f>
        <v>32661.720580000001</v>
      </c>
      <c r="J582" s="96">
        <f t="shared" si="275"/>
        <v>32661.720580000001</v>
      </c>
      <c r="K582" s="96">
        <f t="shared" si="275"/>
        <v>32661.720580000001</v>
      </c>
      <c r="L582" s="96">
        <f t="shared" si="267"/>
        <v>56.632602049485889</v>
      </c>
      <c r="M582" s="96">
        <f t="shared" si="268"/>
        <v>100</v>
      </c>
      <c r="N582" s="60"/>
    </row>
    <row r="583" spans="1:14" s="22" customFormat="1">
      <c r="A583" s="93" t="s">
        <v>132</v>
      </c>
      <c r="B583" s="94" t="s">
        <v>339</v>
      </c>
      <c r="C583" s="94" t="s">
        <v>30</v>
      </c>
      <c r="D583" s="94" t="s">
        <v>9</v>
      </c>
      <c r="E583" s="102" t="s">
        <v>1175</v>
      </c>
      <c r="F583" s="95">
        <v>610</v>
      </c>
      <c r="G583" s="96"/>
      <c r="H583" s="96">
        <v>56617</v>
      </c>
      <c r="I583" s="96">
        <v>31961.720580000001</v>
      </c>
      <c r="J583" s="96">
        <v>31961.720580000001</v>
      </c>
      <c r="K583" s="96">
        <v>31961.720580000001</v>
      </c>
      <c r="L583" s="96">
        <f t="shared" si="267"/>
        <v>56.452515286927948</v>
      </c>
      <c r="M583" s="96">
        <f t="shared" si="268"/>
        <v>100</v>
      </c>
      <c r="N583" s="60"/>
    </row>
    <row r="584" spans="1:14" s="52" customFormat="1">
      <c r="A584" s="93" t="s">
        <v>165</v>
      </c>
      <c r="B584" s="94" t="s">
        <v>339</v>
      </c>
      <c r="C584" s="94" t="s">
        <v>30</v>
      </c>
      <c r="D584" s="94" t="s">
        <v>9</v>
      </c>
      <c r="E584" s="102" t="s">
        <v>1175</v>
      </c>
      <c r="F584" s="95">
        <v>620</v>
      </c>
      <c r="G584" s="96"/>
      <c r="H584" s="96">
        <v>1056</v>
      </c>
      <c r="I584" s="96">
        <v>700</v>
      </c>
      <c r="J584" s="96">
        <v>700</v>
      </c>
      <c r="K584" s="96">
        <v>700</v>
      </c>
      <c r="L584" s="96">
        <f t="shared" ref="L584" si="276">K584/H584*100</f>
        <v>66.287878787878782</v>
      </c>
      <c r="M584" s="96">
        <f t="shared" si="268"/>
        <v>100</v>
      </c>
      <c r="N584" s="60"/>
    </row>
    <row r="585" spans="1:14">
      <c r="A585" s="93" t="s">
        <v>128</v>
      </c>
      <c r="B585" s="94" t="s">
        <v>339</v>
      </c>
      <c r="C585" s="94" t="s">
        <v>30</v>
      </c>
      <c r="D585" s="94" t="s">
        <v>9</v>
      </c>
      <c r="E585" s="94" t="s">
        <v>350</v>
      </c>
      <c r="F585" s="95" t="s">
        <v>0</v>
      </c>
      <c r="G585" s="96">
        <v>1648776.4</v>
      </c>
      <c r="H585" s="96">
        <f>H586</f>
        <v>1648776.4</v>
      </c>
      <c r="I585" s="96">
        <f t="shared" ref="I585:K585" si="277">I586</f>
        <v>1048909.3070400001</v>
      </c>
      <c r="J585" s="96">
        <f t="shared" si="277"/>
        <v>1048909.3070400001</v>
      </c>
      <c r="K585" s="96">
        <f t="shared" si="277"/>
        <v>1048909.3070400001</v>
      </c>
      <c r="L585" s="96">
        <f t="shared" si="267"/>
        <v>63.617438182642601</v>
      </c>
      <c r="M585" s="96">
        <f t="shared" si="268"/>
        <v>100</v>
      </c>
    </row>
    <row r="586" spans="1:14" ht="25.5">
      <c r="A586" s="93" t="s">
        <v>130</v>
      </c>
      <c r="B586" s="94" t="s">
        <v>339</v>
      </c>
      <c r="C586" s="94" t="s">
        <v>30</v>
      </c>
      <c r="D586" s="94" t="s">
        <v>9</v>
      </c>
      <c r="E586" s="94" t="s">
        <v>350</v>
      </c>
      <c r="F586" s="94" t="s">
        <v>131</v>
      </c>
      <c r="G586" s="96">
        <v>1648776.4</v>
      </c>
      <c r="H586" s="96">
        <f>H587+H588</f>
        <v>1648776.4</v>
      </c>
      <c r="I586" s="96">
        <f t="shared" ref="I586:K586" si="278">I587+I588</f>
        <v>1048909.3070400001</v>
      </c>
      <c r="J586" s="96">
        <f t="shared" si="278"/>
        <v>1048909.3070400001</v>
      </c>
      <c r="K586" s="96">
        <f t="shared" si="278"/>
        <v>1048909.3070400001</v>
      </c>
      <c r="L586" s="96">
        <f t="shared" si="267"/>
        <v>63.617438182642601</v>
      </c>
      <c r="M586" s="96">
        <f t="shared" si="268"/>
        <v>100</v>
      </c>
    </row>
    <row r="587" spans="1:14">
      <c r="A587" s="93" t="s">
        <v>132</v>
      </c>
      <c r="B587" s="94" t="s">
        <v>339</v>
      </c>
      <c r="C587" s="94" t="s">
        <v>30</v>
      </c>
      <c r="D587" s="94" t="s">
        <v>9</v>
      </c>
      <c r="E587" s="94" t="s">
        <v>350</v>
      </c>
      <c r="F587" s="94" t="s">
        <v>133</v>
      </c>
      <c r="G587" s="96">
        <v>1613481.4</v>
      </c>
      <c r="H587" s="96">
        <v>1613481.4</v>
      </c>
      <c r="I587" s="96">
        <v>1024004.20704</v>
      </c>
      <c r="J587" s="96">
        <v>1024004.20704</v>
      </c>
      <c r="K587" s="96">
        <v>1024004.20704</v>
      </c>
      <c r="L587" s="96">
        <f t="shared" si="267"/>
        <v>63.465510481868591</v>
      </c>
      <c r="M587" s="96">
        <f t="shared" si="268"/>
        <v>100</v>
      </c>
    </row>
    <row r="588" spans="1:14">
      <c r="A588" s="93" t="s">
        <v>165</v>
      </c>
      <c r="B588" s="94" t="s">
        <v>339</v>
      </c>
      <c r="C588" s="94" t="s">
        <v>30</v>
      </c>
      <c r="D588" s="94" t="s">
        <v>9</v>
      </c>
      <c r="E588" s="94" t="s">
        <v>350</v>
      </c>
      <c r="F588" s="94" t="s">
        <v>166</v>
      </c>
      <c r="G588" s="96">
        <v>35295</v>
      </c>
      <c r="H588" s="96">
        <v>35295</v>
      </c>
      <c r="I588" s="96">
        <v>24905.1</v>
      </c>
      <c r="J588" s="96">
        <v>24905.1</v>
      </c>
      <c r="K588" s="96">
        <v>24905.1</v>
      </c>
      <c r="L588" s="96">
        <f t="shared" si="267"/>
        <v>70.562685932851679</v>
      </c>
      <c r="M588" s="96">
        <f t="shared" si="268"/>
        <v>100</v>
      </c>
    </row>
    <row r="589" spans="1:14" ht="25.5">
      <c r="A589" s="93" t="s">
        <v>351</v>
      </c>
      <c r="B589" s="94" t="s">
        <v>339</v>
      </c>
      <c r="C589" s="94" t="s">
        <v>30</v>
      </c>
      <c r="D589" s="94" t="s">
        <v>9</v>
      </c>
      <c r="E589" s="94" t="s">
        <v>352</v>
      </c>
      <c r="F589" s="95" t="s">
        <v>0</v>
      </c>
      <c r="G589" s="96">
        <v>172908.3</v>
      </c>
      <c r="H589" s="96">
        <f>H590</f>
        <v>172908.3</v>
      </c>
      <c r="I589" s="96">
        <f t="shared" ref="I589:K590" si="279">I590</f>
        <v>110041.9892</v>
      </c>
      <c r="J589" s="96">
        <f t="shared" si="279"/>
        <v>110041.9892</v>
      </c>
      <c r="K589" s="96">
        <f t="shared" si="279"/>
        <v>110041.9892</v>
      </c>
      <c r="L589" s="96">
        <f t="shared" si="267"/>
        <v>63.641820086138146</v>
      </c>
      <c r="M589" s="96">
        <f t="shared" si="268"/>
        <v>100</v>
      </c>
    </row>
    <row r="590" spans="1:14" ht="25.5">
      <c r="A590" s="93" t="s">
        <v>130</v>
      </c>
      <c r="B590" s="94" t="s">
        <v>339</v>
      </c>
      <c r="C590" s="94" t="s">
        <v>30</v>
      </c>
      <c r="D590" s="94" t="s">
        <v>9</v>
      </c>
      <c r="E590" s="94" t="s">
        <v>352</v>
      </c>
      <c r="F590" s="94" t="s">
        <v>131</v>
      </c>
      <c r="G590" s="96">
        <v>172908.3</v>
      </c>
      <c r="H590" s="96">
        <f>H591</f>
        <v>172908.3</v>
      </c>
      <c r="I590" s="96">
        <f t="shared" si="279"/>
        <v>110041.9892</v>
      </c>
      <c r="J590" s="96">
        <f t="shared" si="279"/>
        <v>110041.9892</v>
      </c>
      <c r="K590" s="96">
        <f t="shared" si="279"/>
        <v>110041.9892</v>
      </c>
      <c r="L590" s="96">
        <f t="shared" si="267"/>
        <v>63.641820086138146</v>
      </c>
      <c r="M590" s="96">
        <f t="shared" si="268"/>
        <v>100</v>
      </c>
    </row>
    <row r="591" spans="1:14">
      <c r="A591" s="93" t="s">
        <v>132</v>
      </c>
      <c r="B591" s="94" t="s">
        <v>339</v>
      </c>
      <c r="C591" s="94" t="s">
        <v>30</v>
      </c>
      <c r="D591" s="94" t="s">
        <v>9</v>
      </c>
      <c r="E591" s="94" t="s">
        <v>352</v>
      </c>
      <c r="F591" s="94" t="s">
        <v>133</v>
      </c>
      <c r="G591" s="96">
        <v>172908.3</v>
      </c>
      <c r="H591" s="96">
        <v>172908.3</v>
      </c>
      <c r="I591" s="96">
        <v>110041.9892</v>
      </c>
      <c r="J591" s="96">
        <v>110041.9892</v>
      </c>
      <c r="K591" s="96">
        <v>110041.9892</v>
      </c>
      <c r="L591" s="96">
        <f t="shared" si="267"/>
        <v>63.641820086138146</v>
      </c>
      <c r="M591" s="96">
        <f t="shared" si="268"/>
        <v>100</v>
      </c>
    </row>
    <row r="592" spans="1:14">
      <c r="A592" s="93" t="s">
        <v>353</v>
      </c>
      <c r="B592" s="94" t="s">
        <v>339</v>
      </c>
      <c r="C592" s="94" t="s">
        <v>30</v>
      </c>
      <c r="D592" s="94" t="s">
        <v>9</v>
      </c>
      <c r="E592" s="94" t="s">
        <v>354</v>
      </c>
      <c r="F592" s="95" t="s">
        <v>0</v>
      </c>
      <c r="G592" s="96">
        <v>276871.09999999998</v>
      </c>
      <c r="H592" s="96">
        <f>H593</f>
        <v>276871.09999999998</v>
      </c>
      <c r="I592" s="96">
        <f t="shared" ref="I592:K594" si="280">I593</f>
        <v>157980.69021999999</v>
      </c>
      <c r="J592" s="96">
        <f t="shared" si="280"/>
        <v>157980.69021999999</v>
      </c>
      <c r="K592" s="96">
        <f t="shared" si="280"/>
        <v>157980.69021999999</v>
      </c>
      <c r="L592" s="96">
        <f t="shared" si="267"/>
        <v>57.059292291611506</v>
      </c>
      <c r="M592" s="96">
        <f t="shared" si="268"/>
        <v>100</v>
      </c>
    </row>
    <row r="593" spans="1:14">
      <c r="A593" s="93" t="s">
        <v>128</v>
      </c>
      <c r="B593" s="94" t="s">
        <v>339</v>
      </c>
      <c r="C593" s="94" t="s">
        <v>30</v>
      </c>
      <c r="D593" s="94" t="s">
        <v>9</v>
      </c>
      <c r="E593" s="94" t="s">
        <v>355</v>
      </c>
      <c r="F593" s="95" t="s">
        <v>0</v>
      </c>
      <c r="G593" s="96">
        <v>276871.09999999998</v>
      </c>
      <c r="H593" s="96">
        <f>H594</f>
        <v>276871.09999999998</v>
      </c>
      <c r="I593" s="96">
        <f t="shared" si="280"/>
        <v>157980.69021999999</v>
      </c>
      <c r="J593" s="96">
        <f t="shared" si="280"/>
        <v>157980.69021999999</v>
      </c>
      <c r="K593" s="96">
        <f t="shared" si="280"/>
        <v>157980.69021999999</v>
      </c>
      <c r="L593" s="96">
        <f t="shared" si="267"/>
        <v>57.059292291611506</v>
      </c>
      <c r="M593" s="96">
        <f t="shared" si="268"/>
        <v>100</v>
      </c>
    </row>
    <row r="594" spans="1:14" ht="25.5">
      <c r="A594" s="93" t="s">
        <v>130</v>
      </c>
      <c r="B594" s="94" t="s">
        <v>339</v>
      </c>
      <c r="C594" s="94" t="s">
        <v>30</v>
      </c>
      <c r="D594" s="94" t="s">
        <v>9</v>
      </c>
      <c r="E594" s="94" t="s">
        <v>355</v>
      </c>
      <c r="F594" s="94" t="s">
        <v>131</v>
      </c>
      <c r="G594" s="96">
        <v>276871.09999999998</v>
      </c>
      <c r="H594" s="96">
        <f>H595</f>
        <v>276871.09999999998</v>
      </c>
      <c r="I594" s="96">
        <f t="shared" si="280"/>
        <v>157980.69021999999</v>
      </c>
      <c r="J594" s="96">
        <f t="shared" si="280"/>
        <v>157980.69021999999</v>
      </c>
      <c r="K594" s="96">
        <f t="shared" si="280"/>
        <v>157980.69021999999</v>
      </c>
      <c r="L594" s="96">
        <f t="shared" si="267"/>
        <v>57.059292291611506</v>
      </c>
      <c r="M594" s="96">
        <f t="shared" si="268"/>
        <v>100</v>
      </c>
    </row>
    <row r="595" spans="1:14">
      <c r="A595" s="93" t="s">
        <v>132</v>
      </c>
      <c r="B595" s="94" t="s">
        <v>339</v>
      </c>
      <c r="C595" s="94" t="s">
        <v>30</v>
      </c>
      <c r="D595" s="94" t="s">
        <v>9</v>
      </c>
      <c r="E595" s="94" t="s">
        <v>355</v>
      </c>
      <c r="F595" s="94" t="s">
        <v>133</v>
      </c>
      <c r="G595" s="96">
        <v>276871.09999999998</v>
      </c>
      <c r="H595" s="96">
        <v>276871.09999999998</v>
      </c>
      <c r="I595" s="96">
        <v>157980.69021999999</v>
      </c>
      <c r="J595" s="96">
        <v>157980.69021999999</v>
      </c>
      <c r="K595" s="96">
        <v>157980.69021999999</v>
      </c>
      <c r="L595" s="96">
        <f t="shared" si="267"/>
        <v>57.059292291611506</v>
      </c>
      <c r="M595" s="96">
        <f t="shared" si="268"/>
        <v>100</v>
      </c>
    </row>
    <row r="596" spans="1:14" s="22" customFormat="1">
      <c r="A596" s="93" t="s">
        <v>659</v>
      </c>
      <c r="B596" s="94" t="s">
        <v>339</v>
      </c>
      <c r="C596" s="94" t="s">
        <v>30</v>
      </c>
      <c r="D596" s="94" t="s">
        <v>9</v>
      </c>
      <c r="E596" s="102" t="s">
        <v>660</v>
      </c>
      <c r="F596" s="94"/>
      <c r="G596" s="96"/>
      <c r="H596" s="96">
        <f>H597</f>
        <v>11972.8169</v>
      </c>
      <c r="I596" s="96">
        <f t="shared" ref="I596:K597" si="281">I597</f>
        <v>11972.8169</v>
      </c>
      <c r="J596" s="96">
        <f t="shared" si="281"/>
        <v>11972.8169</v>
      </c>
      <c r="K596" s="96">
        <f t="shared" si="281"/>
        <v>11972.8169</v>
      </c>
      <c r="L596" s="96">
        <f t="shared" si="267"/>
        <v>100</v>
      </c>
      <c r="M596" s="96">
        <f t="shared" si="268"/>
        <v>100</v>
      </c>
      <c r="N596" s="60"/>
    </row>
    <row r="597" spans="1:14" s="22" customFormat="1">
      <c r="A597" s="93" t="s">
        <v>659</v>
      </c>
      <c r="B597" s="94" t="s">
        <v>339</v>
      </c>
      <c r="C597" s="94" t="s">
        <v>30</v>
      </c>
      <c r="D597" s="94" t="s">
        <v>9</v>
      </c>
      <c r="E597" s="102" t="s">
        <v>661</v>
      </c>
      <c r="F597" s="94"/>
      <c r="G597" s="96"/>
      <c r="H597" s="96">
        <f>H598</f>
        <v>11972.8169</v>
      </c>
      <c r="I597" s="96">
        <f t="shared" si="281"/>
        <v>11972.8169</v>
      </c>
      <c r="J597" s="96">
        <f t="shared" si="281"/>
        <v>11972.8169</v>
      </c>
      <c r="K597" s="96">
        <f t="shared" si="281"/>
        <v>11972.8169</v>
      </c>
      <c r="L597" s="96">
        <f t="shared" si="267"/>
        <v>100</v>
      </c>
      <c r="M597" s="96">
        <f t="shared" si="268"/>
        <v>100</v>
      </c>
      <c r="N597" s="60"/>
    </row>
    <row r="598" spans="1:14" s="22" customFormat="1" ht="25.5">
      <c r="A598" s="93" t="s">
        <v>130</v>
      </c>
      <c r="B598" s="94" t="s">
        <v>339</v>
      </c>
      <c r="C598" s="94" t="s">
        <v>30</v>
      </c>
      <c r="D598" s="94" t="s">
        <v>9</v>
      </c>
      <c r="E598" s="102" t="s">
        <v>661</v>
      </c>
      <c r="F598" s="94">
        <v>600</v>
      </c>
      <c r="G598" s="96"/>
      <c r="H598" s="96">
        <f>H599+H600</f>
        <v>11972.8169</v>
      </c>
      <c r="I598" s="96">
        <f t="shared" ref="I598:K598" si="282">I599+I600</f>
        <v>11972.8169</v>
      </c>
      <c r="J598" s="96">
        <f t="shared" si="282"/>
        <v>11972.8169</v>
      </c>
      <c r="K598" s="96">
        <f t="shared" si="282"/>
        <v>11972.8169</v>
      </c>
      <c r="L598" s="96">
        <f t="shared" si="267"/>
        <v>100</v>
      </c>
      <c r="M598" s="96">
        <f t="shared" si="268"/>
        <v>100</v>
      </c>
      <c r="N598" s="60"/>
    </row>
    <row r="599" spans="1:14" s="22" customFormat="1">
      <c r="A599" s="93" t="s">
        <v>132</v>
      </c>
      <c r="B599" s="94" t="s">
        <v>339</v>
      </c>
      <c r="C599" s="94" t="s">
        <v>30</v>
      </c>
      <c r="D599" s="94" t="s">
        <v>9</v>
      </c>
      <c r="E599" s="102" t="s">
        <v>661</v>
      </c>
      <c r="F599" s="94">
        <v>610</v>
      </c>
      <c r="G599" s="96"/>
      <c r="H599" s="96">
        <v>10472.8169</v>
      </c>
      <c r="I599" s="96">
        <v>10472.8169</v>
      </c>
      <c r="J599" s="96">
        <v>10472.8169</v>
      </c>
      <c r="K599" s="96">
        <v>10472.8169</v>
      </c>
      <c r="L599" s="96">
        <f t="shared" si="267"/>
        <v>100</v>
      </c>
      <c r="M599" s="96">
        <f t="shared" si="268"/>
        <v>100</v>
      </c>
      <c r="N599" s="60"/>
    </row>
    <row r="600" spans="1:14" s="52" customFormat="1">
      <c r="A600" s="93" t="s">
        <v>165</v>
      </c>
      <c r="B600" s="94" t="s">
        <v>339</v>
      </c>
      <c r="C600" s="94" t="s">
        <v>30</v>
      </c>
      <c r="D600" s="94" t="s">
        <v>9</v>
      </c>
      <c r="E600" s="102" t="s">
        <v>661</v>
      </c>
      <c r="F600" s="94">
        <v>620</v>
      </c>
      <c r="G600" s="96"/>
      <c r="H600" s="96">
        <v>1500</v>
      </c>
      <c r="I600" s="96">
        <v>1500</v>
      </c>
      <c r="J600" s="96">
        <v>1500</v>
      </c>
      <c r="K600" s="96">
        <v>1500</v>
      </c>
      <c r="L600" s="96">
        <f t="shared" ref="L600" si="283">K600/H600*100</f>
        <v>100</v>
      </c>
      <c r="M600" s="96">
        <f t="shared" ref="M600" si="284">K600/I600*100</f>
        <v>100</v>
      </c>
      <c r="N600" s="60"/>
    </row>
    <row r="601" spans="1:14" s="18" customFormat="1">
      <c r="A601" s="93"/>
      <c r="B601" s="94"/>
      <c r="C601" s="94"/>
      <c r="D601" s="94"/>
      <c r="E601" s="94"/>
      <c r="F601" s="94"/>
      <c r="G601" s="96"/>
      <c r="H601" s="96"/>
      <c r="I601" s="96"/>
      <c r="J601" s="96"/>
      <c r="K601" s="96"/>
      <c r="L601" s="96"/>
      <c r="M601" s="96"/>
      <c r="N601" s="60"/>
    </row>
    <row r="602" spans="1:14">
      <c r="A602" s="93" t="s">
        <v>65</v>
      </c>
      <c r="B602" s="94" t="s">
        <v>339</v>
      </c>
      <c r="C602" s="94" t="s">
        <v>30</v>
      </c>
      <c r="D602" s="94" t="s">
        <v>11</v>
      </c>
      <c r="E602" s="95" t="s">
        <v>0</v>
      </c>
      <c r="F602" s="95" t="s">
        <v>0</v>
      </c>
      <c r="G602" s="96">
        <v>174637.4</v>
      </c>
      <c r="H602" s="96">
        <f>H603+H613</f>
        <v>175637.4</v>
      </c>
      <c r="I602" s="96">
        <f t="shared" ref="I602:K602" si="285">I603+I613</f>
        <v>117190.85800000001</v>
      </c>
      <c r="J602" s="96">
        <f t="shared" si="285"/>
        <v>117190.85800000001</v>
      </c>
      <c r="K602" s="96">
        <f t="shared" si="285"/>
        <v>117190.85800000001</v>
      </c>
      <c r="L602" s="96">
        <f t="shared" si="267"/>
        <v>66.723179687242023</v>
      </c>
      <c r="M602" s="96">
        <f t="shared" si="268"/>
        <v>100</v>
      </c>
    </row>
    <row r="603" spans="1:14" ht="25.5">
      <c r="A603" s="93" t="s">
        <v>210</v>
      </c>
      <c r="B603" s="94" t="s">
        <v>339</v>
      </c>
      <c r="C603" s="94" t="s">
        <v>30</v>
      </c>
      <c r="D603" s="94" t="s">
        <v>11</v>
      </c>
      <c r="E603" s="94" t="s">
        <v>211</v>
      </c>
      <c r="F603" s="95" t="s">
        <v>0</v>
      </c>
      <c r="G603" s="96">
        <v>174637.4</v>
      </c>
      <c r="H603" s="96">
        <f>H604+H609</f>
        <v>174637.4</v>
      </c>
      <c r="I603" s="96">
        <f t="shared" ref="I603:K603" si="286">I604+I609</f>
        <v>116190.85800000001</v>
      </c>
      <c r="J603" s="96">
        <f t="shared" si="286"/>
        <v>116190.85800000001</v>
      </c>
      <c r="K603" s="96">
        <f t="shared" si="286"/>
        <v>116190.85800000001</v>
      </c>
      <c r="L603" s="96">
        <f t="shared" si="267"/>
        <v>66.532631612701522</v>
      </c>
      <c r="M603" s="96">
        <f t="shared" si="268"/>
        <v>100</v>
      </c>
    </row>
    <row r="604" spans="1:14" ht="25.5">
      <c r="A604" s="93" t="s">
        <v>356</v>
      </c>
      <c r="B604" s="94" t="s">
        <v>339</v>
      </c>
      <c r="C604" s="94" t="s">
        <v>30</v>
      </c>
      <c r="D604" s="94" t="s">
        <v>11</v>
      </c>
      <c r="E604" s="94" t="s">
        <v>357</v>
      </c>
      <c r="F604" s="95" t="s">
        <v>0</v>
      </c>
      <c r="G604" s="96">
        <v>63115.5</v>
      </c>
      <c r="H604" s="96">
        <f>H605</f>
        <v>63115.5</v>
      </c>
      <c r="I604" s="96">
        <f t="shared" ref="I604:K605" si="287">I605</f>
        <v>37545.46</v>
      </c>
      <c r="J604" s="96">
        <f t="shared" si="287"/>
        <v>37545.46</v>
      </c>
      <c r="K604" s="96">
        <f t="shared" si="287"/>
        <v>37545.46</v>
      </c>
      <c r="L604" s="96">
        <f t="shared" si="267"/>
        <v>59.486908920946512</v>
      </c>
      <c r="M604" s="96">
        <f t="shared" si="268"/>
        <v>100</v>
      </c>
    </row>
    <row r="605" spans="1:14">
      <c r="A605" s="93" t="s">
        <v>128</v>
      </c>
      <c r="B605" s="94" t="s">
        <v>339</v>
      </c>
      <c r="C605" s="94" t="s">
        <v>30</v>
      </c>
      <c r="D605" s="94" t="s">
        <v>11</v>
      </c>
      <c r="E605" s="94" t="s">
        <v>358</v>
      </c>
      <c r="F605" s="95" t="s">
        <v>0</v>
      </c>
      <c r="G605" s="96">
        <v>63115.5</v>
      </c>
      <c r="H605" s="96">
        <f>H606</f>
        <v>63115.5</v>
      </c>
      <c r="I605" s="96">
        <f t="shared" si="287"/>
        <v>37545.46</v>
      </c>
      <c r="J605" s="96">
        <f t="shared" si="287"/>
        <v>37545.46</v>
      </c>
      <c r="K605" s="96">
        <f t="shared" si="287"/>
        <v>37545.46</v>
      </c>
      <c r="L605" s="96">
        <f t="shared" si="267"/>
        <v>59.486908920946512</v>
      </c>
      <c r="M605" s="96">
        <f t="shared" si="268"/>
        <v>100</v>
      </c>
    </row>
    <row r="606" spans="1:14" ht="25.5">
      <c r="A606" s="93" t="s">
        <v>130</v>
      </c>
      <c r="B606" s="94" t="s">
        <v>339</v>
      </c>
      <c r="C606" s="94" t="s">
        <v>30</v>
      </c>
      <c r="D606" s="94" t="s">
        <v>11</v>
      </c>
      <c r="E606" s="94" t="s">
        <v>358</v>
      </c>
      <c r="F606" s="94" t="s">
        <v>131</v>
      </c>
      <c r="G606" s="96">
        <v>63115.5</v>
      </c>
      <c r="H606" s="96">
        <f>H607+H608</f>
        <v>63115.5</v>
      </c>
      <c r="I606" s="96">
        <f t="shared" ref="I606:K606" si="288">I607+I608</f>
        <v>37545.46</v>
      </c>
      <c r="J606" s="96">
        <f t="shared" si="288"/>
        <v>37545.46</v>
      </c>
      <c r="K606" s="96">
        <f t="shared" si="288"/>
        <v>37545.46</v>
      </c>
      <c r="L606" s="96">
        <f t="shared" si="267"/>
        <v>59.486908920946512</v>
      </c>
      <c r="M606" s="96">
        <f t="shared" si="268"/>
        <v>100</v>
      </c>
    </row>
    <row r="607" spans="1:14">
      <c r="A607" s="93" t="s">
        <v>132</v>
      </c>
      <c r="B607" s="94" t="s">
        <v>339</v>
      </c>
      <c r="C607" s="94" t="s">
        <v>30</v>
      </c>
      <c r="D607" s="94" t="s">
        <v>11</v>
      </c>
      <c r="E607" s="94" t="s">
        <v>358</v>
      </c>
      <c r="F607" s="94" t="s">
        <v>133</v>
      </c>
      <c r="G607" s="96">
        <v>63109.5</v>
      </c>
      <c r="H607" s="96">
        <v>63109.5</v>
      </c>
      <c r="I607" s="96">
        <v>37545.46</v>
      </c>
      <c r="J607" s="96">
        <v>37545.46</v>
      </c>
      <c r="K607" s="96">
        <v>37545.46</v>
      </c>
      <c r="L607" s="96">
        <f t="shared" si="267"/>
        <v>59.4925645108898</v>
      </c>
      <c r="M607" s="96">
        <f t="shared" si="268"/>
        <v>100</v>
      </c>
    </row>
    <row r="608" spans="1:14">
      <c r="A608" s="93" t="s">
        <v>165</v>
      </c>
      <c r="B608" s="94" t="s">
        <v>339</v>
      </c>
      <c r="C608" s="94" t="s">
        <v>30</v>
      </c>
      <c r="D608" s="94" t="s">
        <v>11</v>
      </c>
      <c r="E608" s="94" t="s">
        <v>358</v>
      </c>
      <c r="F608" s="94" t="s">
        <v>166</v>
      </c>
      <c r="G608" s="96">
        <v>6</v>
      </c>
      <c r="H608" s="96">
        <v>6</v>
      </c>
      <c r="I608" s="96">
        <v>0</v>
      </c>
      <c r="J608" s="96">
        <v>0</v>
      </c>
      <c r="K608" s="96">
        <v>0</v>
      </c>
      <c r="L608" s="96">
        <f t="shared" si="267"/>
        <v>0</v>
      </c>
      <c r="M608" s="96">
        <v>0</v>
      </c>
    </row>
    <row r="609" spans="1:14" ht="38.25">
      <c r="A609" s="93" t="s">
        <v>348</v>
      </c>
      <c r="B609" s="94" t="s">
        <v>339</v>
      </c>
      <c r="C609" s="94" t="s">
        <v>30</v>
      </c>
      <c r="D609" s="94" t="s">
        <v>11</v>
      </c>
      <c r="E609" s="94" t="s">
        <v>349</v>
      </c>
      <c r="F609" s="95" t="s">
        <v>0</v>
      </c>
      <c r="G609" s="96">
        <v>111521.9</v>
      </c>
      <c r="H609" s="96">
        <f>H610</f>
        <v>111521.9</v>
      </c>
      <c r="I609" s="96">
        <f t="shared" ref="I609:K611" si="289">I610</f>
        <v>78645.398000000001</v>
      </c>
      <c r="J609" s="96">
        <f t="shared" si="289"/>
        <v>78645.398000000001</v>
      </c>
      <c r="K609" s="96">
        <f t="shared" si="289"/>
        <v>78645.398000000001</v>
      </c>
      <c r="L609" s="96">
        <f t="shared" si="267"/>
        <v>70.520138197071617</v>
      </c>
      <c r="M609" s="96">
        <f t="shared" si="268"/>
        <v>100</v>
      </c>
    </row>
    <row r="610" spans="1:14">
      <c r="A610" s="93" t="s">
        <v>128</v>
      </c>
      <c r="B610" s="94" t="s">
        <v>339</v>
      </c>
      <c r="C610" s="94" t="s">
        <v>30</v>
      </c>
      <c r="D610" s="94" t="s">
        <v>11</v>
      </c>
      <c r="E610" s="94" t="s">
        <v>350</v>
      </c>
      <c r="F610" s="95" t="s">
        <v>0</v>
      </c>
      <c r="G610" s="96">
        <v>111521.9</v>
      </c>
      <c r="H610" s="96">
        <f>H611</f>
        <v>111521.9</v>
      </c>
      <c r="I610" s="96">
        <f t="shared" si="289"/>
        <v>78645.398000000001</v>
      </c>
      <c r="J610" s="96">
        <f t="shared" si="289"/>
        <v>78645.398000000001</v>
      </c>
      <c r="K610" s="96">
        <f t="shared" si="289"/>
        <v>78645.398000000001</v>
      </c>
      <c r="L610" s="96">
        <f t="shared" si="267"/>
        <v>70.520138197071617</v>
      </c>
      <c r="M610" s="96">
        <f t="shared" si="268"/>
        <v>100</v>
      </c>
    </row>
    <row r="611" spans="1:14" ht="25.5">
      <c r="A611" s="93" t="s">
        <v>130</v>
      </c>
      <c r="B611" s="94" t="s">
        <v>339</v>
      </c>
      <c r="C611" s="94" t="s">
        <v>30</v>
      </c>
      <c r="D611" s="94" t="s">
        <v>11</v>
      </c>
      <c r="E611" s="94" t="s">
        <v>350</v>
      </c>
      <c r="F611" s="94" t="s">
        <v>131</v>
      </c>
      <c r="G611" s="96">
        <v>111521.9</v>
      </c>
      <c r="H611" s="96">
        <f>H612</f>
        <v>111521.9</v>
      </c>
      <c r="I611" s="96">
        <f t="shared" si="289"/>
        <v>78645.398000000001</v>
      </c>
      <c r="J611" s="96">
        <f t="shared" si="289"/>
        <v>78645.398000000001</v>
      </c>
      <c r="K611" s="96">
        <f t="shared" si="289"/>
        <v>78645.398000000001</v>
      </c>
      <c r="L611" s="96">
        <f t="shared" si="267"/>
        <v>70.520138197071617</v>
      </c>
      <c r="M611" s="96">
        <f t="shared" si="268"/>
        <v>100</v>
      </c>
    </row>
    <row r="612" spans="1:14">
      <c r="A612" s="93" t="s">
        <v>132</v>
      </c>
      <c r="B612" s="94" t="s">
        <v>339</v>
      </c>
      <c r="C612" s="94" t="s">
        <v>30</v>
      </c>
      <c r="D612" s="94" t="s">
        <v>11</v>
      </c>
      <c r="E612" s="94" t="s">
        <v>350</v>
      </c>
      <c r="F612" s="94" t="s">
        <v>133</v>
      </c>
      <c r="G612" s="96">
        <v>111521.9</v>
      </c>
      <c r="H612" s="96">
        <v>111521.9</v>
      </c>
      <c r="I612" s="96">
        <v>78645.398000000001</v>
      </c>
      <c r="J612" s="96">
        <v>78645.398000000001</v>
      </c>
      <c r="K612" s="96">
        <v>78645.398000000001</v>
      </c>
      <c r="L612" s="96">
        <f t="shared" si="267"/>
        <v>70.520138197071617</v>
      </c>
      <c r="M612" s="96">
        <f t="shared" si="268"/>
        <v>100</v>
      </c>
    </row>
    <row r="613" spans="1:14" s="52" customFormat="1">
      <c r="A613" s="93" t="s">
        <v>659</v>
      </c>
      <c r="B613" s="94" t="s">
        <v>339</v>
      </c>
      <c r="C613" s="94" t="s">
        <v>30</v>
      </c>
      <c r="D613" s="94" t="s">
        <v>11</v>
      </c>
      <c r="E613" s="102" t="s">
        <v>661</v>
      </c>
      <c r="F613" s="94"/>
      <c r="G613" s="96"/>
      <c r="H613" s="96">
        <f>H614</f>
        <v>1000</v>
      </c>
      <c r="I613" s="96">
        <f t="shared" ref="I613:K615" si="290">I614</f>
        <v>1000</v>
      </c>
      <c r="J613" s="96">
        <f t="shared" si="290"/>
        <v>1000</v>
      </c>
      <c r="K613" s="96">
        <f t="shared" si="290"/>
        <v>1000</v>
      </c>
      <c r="L613" s="96">
        <f t="shared" ref="L613:L616" si="291">K613/H613*100</f>
        <v>100</v>
      </c>
      <c r="M613" s="96">
        <f t="shared" ref="M613:M616" si="292">K613/I613*100</f>
        <v>100</v>
      </c>
      <c r="N613" s="60"/>
    </row>
    <row r="614" spans="1:14" s="52" customFormat="1">
      <c r="A614" s="93" t="s">
        <v>659</v>
      </c>
      <c r="B614" s="94" t="s">
        <v>339</v>
      </c>
      <c r="C614" s="94" t="s">
        <v>30</v>
      </c>
      <c r="D614" s="94" t="s">
        <v>11</v>
      </c>
      <c r="E614" s="102" t="s">
        <v>661</v>
      </c>
      <c r="F614" s="94"/>
      <c r="G614" s="96"/>
      <c r="H614" s="96">
        <f>H615</f>
        <v>1000</v>
      </c>
      <c r="I614" s="96">
        <f t="shared" si="290"/>
        <v>1000</v>
      </c>
      <c r="J614" s="96">
        <f t="shared" si="290"/>
        <v>1000</v>
      </c>
      <c r="K614" s="96">
        <f t="shared" si="290"/>
        <v>1000</v>
      </c>
      <c r="L614" s="96">
        <f t="shared" si="291"/>
        <v>100</v>
      </c>
      <c r="M614" s="96">
        <f t="shared" si="292"/>
        <v>100</v>
      </c>
      <c r="N614" s="60"/>
    </row>
    <row r="615" spans="1:14" s="52" customFormat="1" ht="25.5">
      <c r="A615" s="93" t="s">
        <v>130</v>
      </c>
      <c r="B615" s="94" t="s">
        <v>339</v>
      </c>
      <c r="C615" s="94" t="s">
        <v>30</v>
      </c>
      <c r="D615" s="94" t="s">
        <v>11</v>
      </c>
      <c r="E615" s="102" t="s">
        <v>661</v>
      </c>
      <c r="F615" s="94" t="s">
        <v>131</v>
      </c>
      <c r="G615" s="96"/>
      <c r="H615" s="96">
        <f>H616</f>
        <v>1000</v>
      </c>
      <c r="I615" s="96">
        <f t="shared" si="290"/>
        <v>1000</v>
      </c>
      <c r="J615" s="96">
        <f t="shared" si="290"/>
        <v>1000</v>
      </c>
      <c r="K615" s="96">
        <f t="shared" si="290"/>
        <v>1000</v>
      </c>
      <c r="L615" s="96">
        <f t="shared" si="291"/>
        <v>100</v>
      </c>
      <c r="M615" s="96">
        <f t="shared" si="292"/>
        <v>100</v>
      </c>
      <c r="N615" s="60"/>
    </row>
    <row r="616" spans="1:14" s="52" customFormat="1">
      <c r="A616" s="93" t="s">
        <v>132</v>
      </c>
      <c r="B616" s="94" t="s">
        <v>339</v>
      </c>
      <c r="C616" s="94" t="s">
        <v>30</v>
      </c>
      <c r="D616" s="94" t="s">
        <v>11</v>
      </c>
      <c r="E616" s="102" t="s">
        <v>661</v>
      </c>
      <c r="F616" s="94" t="s">
        <v>133</v>
      </c>
      <c r="G616" s="96"/>
      <c r="H616" s="96">
        <v>1000</v>
      </c>
      <c r="I616" s="96">
        <v>1000</v>
      </c>
      <c r="J616" s="96">
        <v>1000</v>
      </c>
      <c r="K616" s="96">
        <v>1000</v>
      </c>
      <c r="L616" s="96">
        <f t="shared" si="291"/>
        <v>100</v>
      </c>
      <c r="M616" s="96">
        <f t="shared" si="292"/>
        <v>100</v>
      </c>
      <c r="N616" s="60"/>
    </row>
    <row r="617" spans="1:14" s="18" customFormat="1">
      <c r="A617" s="93"/>
      <c r="B617" s="94"/>
      <c r="C617" s="94"/>
      <c r="D617" s="94"/>
      <c r="E617" s="94"/>
      <c r="F617" s="94"/>
      <c r="G617" s="96"/>
      <c r="H617" s="96"/>
      <c r="I617" s="96"/>
      <c r="J617" s="96"/>
      <c r="K617" s="96"/>
      <c r="L617" s="96"/>
      <c r="M617" s="96"/>
      <c r="N617" s="60"/>
    </row>
    <row r="618" spans="1:14">
      <c r="A618" s="93" t="s">
        <v>66</v>
      </c>
      <c r="B618" s="94" t="s">
        <v>339</v>
      </c>
      <c r="C618" s="94" t="s">
        <v>30</v>
      </c>
      <c r="D618" s="94" t="s">
        <v>17</v>
      </c>
      <c r="E618" s="95" t="s">
        <v>0</v>
      </c>
      <c r="F618" s="95" t="s">
        <v>0</v>
      </c>
      <c r="G618" s="96">
        <v>150079.70000000001</v>
      </c>
      <c r="H618" s="96">
        <f>H619</f>
        <v>150079.70000000001</v>
      </c>
      <c r="I618" s="96">
        <f>I619</f>
        <v>109188.34</v>
      </c>
      <c r="J618" s="96">
        <f>J619</f>
        <v>109188.34</v>
      </c>
      <c r="K618" s="96">
        <f>K619</f>
        <v>109188.34</v>
      </c>
      <c r="L618" s="96">
        <f t="shared" si="267"/>
        <v>72.753570269663385</v>
      </c>
      <c r="M618" s="96">
        <f t="shared" si="268"/>
        <v>100</v>
      </c>
    </row>
    <row r="619" spans="1:14" ht="25.5">
      <c r="A619" s="93" t="s">
        <v>210</v>
      </c>
      <c r="B619" s="94" t="s">
        <v>339</v>
      </c>
      <c r="C619" s="94" t="s">
        <v>30</v>
      </c>
      <c r="D619" s="94" t="s">
        <v>17</v>
      </c>
      <c r="E619" s="94" t="s">
        <v>211</v>
      </c>
      <c r="F619" s="95" t="s">
        <v>0</v>
      </c>
      <c r="G619" s="96">
        <v>150079.70000000001</v>
      </c>
      <c r="H619" s="96">
        <f>H620</f>
        <v>150079.70000000001</v>
      </c>
      <c r="I619" s="96">
        <f t="shared" ref="I619:K621" si="293">I620</f>
        <v>109188.34</v>
      </c>
      <c r="J619" s="96">
        <f t="shared" si="293"/>
        <v>109188.34</v>
      </c>
      <c r="K619" s="96">
        <f t="shared" si="293"/>
        <v>109188.34</v>
      </c>
      <c r="L619" s="96">
        <f t="shared" si="267"/>
        <v>72.753570269663385</v>
      </c>
      <c r="M619" s="96">
        <f t="shared" si="268"/>
        <v>100</v>
      </c>
    </row>
    <row r="620" spans="1:14" ht="25.5">
      <c r="A620" s="93" t="s">
        <v>359</v>
      </c>
      <c r="B620" s="94" t="s">
        <v>339</v>
      </c>
      <c r="C620" s="94" t="s">
        <v>30</v>
      </c>
      <c r="D620" s="94" t="s">
        <v>17</v>
      </c>
      <c r="E620" s="94" t="s">
        <v>360</v>
      </c>
      <c r="F620" s="95" t="s">
        <v>0</v>
      </c>
      <c r="G620" s="96">
        <v>150079.70000000001</v>
      </c>
      <c r="H620" s="96">
        <f>H621</f>
        <v>150079.70000000001</v>
      </c>
      <c r="I620" s="96">
        <f t="shared" si="293"/>
        <v>109188.34</v>
      </c>
      <c r="J620" s="96">
        <f t="shared" si="293"/>
        <v>109188.34</v>
      </c>
      <c r="K620" s="96">
        <f t="shared" si="293"/>
        <v>109188.34</v>
      </c>
      <c r="L620" s="96">
        <f t="shared" si="267"/>
        <v>72.753570269663385</v>
      </c>
      <c r="M620" s="96">
        <f t="shared" si="268"/>
        <v>100</v>
      </c>
    </row>
    <row r="621" spans="1:14">
      <c r="A621" s="93" t="s">
        <v>128</v>
      </c>
      <c r="B621" s="94" t="s">
        <v>339</v>
      </c>
      <c r="C621" s="94" t="s">
        <v>30</v>
      </c>
      <c r="D621" s="94" t="s">
        <v>17</v>
      </c>
      <c r="E621" s="94" t="s">
        <v>361</v>
      </c>
      <c r="F621" s="95" t="s">
        <v>0</v>
      </c>
      <c r="G621" s="96">
        <v>150079.70000000001</v>
      </c>
      <c r="H621" s="96">
        <f>H622</f>
        <v>150079.70000000001</v>
      </c>
      <c r="I621" s="96">
        <f t="shared" si="293"/>
        <v>109188.34</v>
      </c>
      <c r="J621" s="96">
        <f t="shared" si="293"/>
        <v>109188.34</v>
      </c>
      <c r="K621" s="96">
        <f t="shared" si="293"/>
        <v>109188.34</v>
      </c>
      <c r="L621" s="96">
        <f t="shared" si="267"/>
        <v>72.753570269663385</v>
      </c>
      <c r="M621" s="96">
        <f t="shared" si="268"/>
        <v>100</v>
      </c>
    </row>
    <row r="622" spans="1:14" ht="25.5">
      <c r="A622" s="93" t="s">
        <v>130</v>
      </c>
      <c r="B622" s="94" t="s">
        <v>339</v>
      </c>
      <c r="C622" s="94" t="s">
        <v>30</v>
      </c>
      <c r="D622" s="94" t="s">
        <v>17</v>
      </c>
      <c r="E622" s="94" t="s">
        <v>361</v>
      </c>
      <c r="F622" s="94" t="s">
        <v>131</v>
      </c>
      <c r="G622" s="96">
        <v>150079.70000000001</v>
      </c>
      <c r="H622" s="96">
        <f>H623+H624</f>
        <v>150079.70000000001</v>
      </c>
      <c r="I622" s="96">
        <f t="shared" ref="I622:K622" si="294">I623+I624</f>
        <v>109188.34</v>
      </c>
      <c r="J622" s="96">
        <f t="shared" si="294"/>
        <v>109188.34</v>
      </c>
      <c r="K622" s="96">
        <f t="shared" si="294"/>
        <v>109188.34</v>
      </c>
      <c r="L622" s="96">
        <f t="shared" si="267"/>
        <v>72.753570269663385</v>
      </c>
      <c r="M622" s="96">
        <f t="shared" si="268"/>
        <v>100</v>
      </c>
    </row>
    <row r="623" spans="1:14">
      <c r="A623" s="93" t="s">
        <v>132</v>
      </c>
      <c r="B623" s="94" t="s">
        <v>339</v>
      </c>
      <c r="C623" s="94" t="s">
        <v>30</v>
      </c>
      <c r="D623" s="94" t="s">
        <v>17</v>
      </c>
      <c r="E623" s="94" t="s">
        <v>361</v>
      </c>
      <c r="F623" s="94" t="s">
        <v>133</v>
      </c>
      <c r="G623" s="96">
        <v>72903.3</v>
      </c>
      <c r="H623" s="96">
        <v>72903.3</v>
      </c>
      <c r="I623" s="96">
        <v>54624.68</v>
      </c>
      <c r="J623" s="96">
        <v>54624.68</v>
      </c>
      <c r="K623" s="96">
        <v>54624.68</v>
      </c>
      <c r="L623" s="96">
        <f t="shared" si="267"/>
        <v>74.927582153345597</v>
      </c>
      <c r="M623" s="96">
        <f t="shared" si="268"/>
        <v>100</v>
      </c>
    </row>
    <row r="624" spans="1:14">
      <c r="A624" s="93" t="s">
        <v>165</v>
      </c>
      <c r="B624" s="94" t="s">
        <v>339</v>
      </c>
      <c r="C624" s="94" t="s">
        <v>30</v>
      </c>
      <c r="D624" s="94" t="s">
        <v>17</v>
      </c>
      <c r="E624" s="94" t="s">
        <v>361</v>
      </c>
      <c r="F624" s="94" t="s">
        <v>166</v>
      </c>
      <c r="G624" s="96">
        <v>77176.399999999994</v>
      </c>
      <c r="H624" s="96">
        <v>77176.399999999994</v>
      </c>
      <c r="I624" s="96">
        <v>54563.66</v>
      </c>
      <c r="J624" s="96">
        <v>54563.66</v>
      </c>
      <c r="K624" s="96">
        <v>54563.66</v>
      </c>
      <c r="L624" s="96">
        <f t="shared" si="267"/>
        <v>70.699928993837503</v>
      </c>
      <c r="M624" s="96">
        <f t="shared" si="268"/>
        <v>100</v>
      </c>
    </row>
    <row r="625" spans="1:14" s="18" customFormat="1">
      <c r="A625" s="93"/>
      <c r="B625" s="94"/>
      <c r="C625" s="94"/>
      <c r="D625" s="94"/>
      <c r="E625" s="94"/>
      <c r="F625" s="94"/>
      <c r="G625" s="96"/>
      <c r="H625" s="96"/>
      <c r="I625" s="96"/>
      <c r="J625" s="96"/>
      <c r="K625" s="96"/>
      <c r="L625" s="96"/>
      <c r="M625" s="96"/>
      <c r="N625" s="60"/>
    </row>
    <row r="626" spans="1:14" ht="25.5">
      <c r="A626" s="93" t="s">
        <v>67</v>
      </c>
      <c r="B626" s="94" t="s">
        <v>339</v>
      </c>
      <c r="C626" s="94" t="s">
        <v>30</v>
      </c>
      <c r="D626" s="94" t="s">
        <v>19</v>
      </c>
      <c r="E626" s="95" t="s">
        <v>0</v>
      </c>
      <c r="F626" s="95" t="s">
        <v>0</v>
      </c>
      <c r="G626" s="96">
        <v>123530.2</v>
      </c>
      <c r="H626" s="96">
        <f>H627</f>
        <v>123530.2</v>
      </c>
      <c r="I626" s="96">
        <f t="shared" ref="I626:K630" si="295">I627</f>
        <v>88897.52</v>
      </c>
      <c r="J626" s="96">
        <f t="shared" si="295"/>
        <v>88897.52</v>
      </c>
      <c r="K626" s="96">
        <f t="shared" si="295"/>
        <v>88897.52</v>
      </c>
      <c r="L626" s="96">
        <f t="shared" si="267"/>
        <v>71.964199847486682</v>
      </c>
      <c r="M626" s="96">
        <f t="shared" si="268"/>
        <v>100</v>
      </c>
    </row>
    <row r="627" spans="1:14" ht="25.5">
      <c r="A627" s="93" t="s">
        <v>210</v>
      </c>
      <c r="B627" s="94" t="s">
        <v>339</v>
      </c>
      <c r="C627" s="94" t="s">
        <v>30</v>
      </c>
      <c r="D627" s="94" t="s">
        <v>19</v>
      </c>
      <c r="E627" s="94" t="s">
        <v>211</v>
      </c>
      <c r="F627" s="95" t="s">
        <v>0</v>
      </c>
      <c r="G627" s="96">
        <v>123530.2</v>
      </c>
      <c r="H627" s="96">
        <f>H628</f>
        <v>123530.2</v>
      </c>
      <c r="I627" s="96">
        <f t="shared" si="295"/>
        <v>88897.52</v>
      </c>
      <c r="J627" s="96">
        <f t="shared" si="295"/>
        <v>88897.52</v>
      </c>
      <c r="K627" s="96">
        <f t="shared" si="295"/>
        <v>88897.52</v>
      </c>
      <c r="L627" s="96">
        <f t="shared" si="267"/>
        <v>71.964199847486682</v>
      </c>
      <c r="M627" s="96">
        <f t="shared" si="268"/>
        <v>100</v>
      </c>
    </row>
    <row r="628" spans="1:14" ht="38.25">
      <c r="A628" s="93" t="s">
        <v>348</v>
      </c>
      <c r="B628" s="94" t="s">
        <v>339</v>
      </c>
      <c r="C628" s="94" t="s">
        <v>30</v>
      </c>
      <c r="D628" s="94" t="s">
        <v>19</v>
      </c>
      <c r="E628" s="94" t="s">
        <v>349</v>
      </c>
      <c r="F628" s="95" t="s">
        <v>0</v>
      </c>
      <c r="G628" s="96">
        <v>123530.2</v>
      </c>
      <c r="H628" s="96">
        <f>H629</f>
        <v>123530.2</v>
      </c>
      <c r="I628" s="96">
        <f t="shared" si="295"/>
        <v>88897.52</v>
      </c>
      <c r="J628" s="96">
        <f t="shared" si="295"/>
        <v>88897.52</v>
      </c>
      <c r="K628" s="96">
        <f t="shared" si="295"/>
        <v>88897.52</v>
      </c>
      <c r="L628" s="96">
        <f t="shared" si="267"/>
        <v>71.964199847486682</v>
      </c>
      <c r="M628" s="96">
        <f t="shared" si="268"/>
        <v>100</v>
      </c>
    </row>
    <row r="629" spans="1:14">
      <c r="A629" s="93" t="s">
        <v>128</v>
      </c>
      <c r="B629" s="94" t="s">
        <v>339</v>
      </c>
      <c r="C629" s="94" t="s">
        <v>30</v>
      </c>
      <c r="D629" s="94" t="s">
        <v>19</v>
      </c>
      <c r="E629" s="94" t="s">
        <v>350</v>
      </c>
      <c r="F629" s="95" t="s">
        <v>0</v>
      </c>
      <c r="G629" s="96">
        <v>123530.2</v>
      </c>
      <c r="H629" s="96">
        <f>H630</f>
        <v>123530.2</v>
      </c>
      <c r="I629" s="96">
        <f t="shared" si="295"/>
        <v>88897.52</v>
      </c>
      <c r="J629" s="96">
        <f t="shared" si="295"/>
        <v>88897.52</v>
      </c>
      <c r="K629" s="96">
        <f t="shared" si="295"/>
        <v>88897.52</v>
      </c>
      <c r="L629" s="96">
        <f t="shared" si="267"/>
        <v>71.964199847486682</v>
      </c>
      <c r="M629" s="96">
        <f t="shared" si="268"/>
        <v>100</v>
      </c>
    </row>
    <row r="630" spans="1:14" ht="25.5">
      <c r="A630" s="93" t="s">
        <v>130</v>
      </c>
      <c r="B630" s="94" t="s">
        <v>339</v>
      </c>
      <c r="C630" s="94" t="s">
        <v>30</v>
      </c>
      <c r="D630" s="94" t="s">
        <v>19</v>
      </c>
      <c r="E630" s="94" t="s">
        <v>350</v>
      </c>
      <c r="F630" s="94" t="s">
        <v>131</v>
      </c>
      <c r="G630" s="96">
        <v>123530.2</v>
      </c>
      <c r="H630" s="96">
        <f>H631</f>
        <v>123530.2</v>
      </c>
      <c r="I630" s="96">
        <f t="shared" si="295"/>
        <v>88897.52</v>
      </c>
      <c r="J630" s="96">
        <f t="shared" si="295"/>
        <v>88897.52</v>
      </c>
      <c r="K630" s="96">
        <f t="shared" si="295"/>
        <v>88897.52</v>
      </c>
      <c r="L630" s="96">
        <f t="shared" si="267"/>
        <v>71.964199847486682</v>
      </c>
      <c r="M630" s="96">
        <f t="shared" si="268"/>
        <v>100</v>
      </c>
    </row>
    <row r="631" spans="1:14">
      <c r="A631" s="93" t="s">
        <v>132</v>
      </c>
      <c r="B631" s="94" t="s">
        <v>339</v>
      </c>
      <c r="C631" s="94" t="s">
        <v>30</v>
      </c>
      <c r="D631" s="94" t="s">
        <v>19</v>
      </c>
      <c r="E631" s="94" t="s">
        <v>350</v>
      </c>
      <c r="F631" s="94" t="s">
        <v>133</v>
      </c>
      <c r="G631" s="96">
        <v>123530.2</v>
      </c>
      <c r="H631" s="96">
        <v>123530.2</v>
      </c>
      <c r="I631" s="96">
        <v>88897.52</v>
      </c>
      <c r="J631" s="96">
        <v>88897.52</v>
      </c>
      <c r="K631" s="96">
        <v>88897.52</v>
      </c>
      <c r="L631" s="96">
        <f t="shared" si="267"/>
        <v>71.964199847486682</v>
      </c>
      <c r="M631" s="96">
        <f t="shared" si="268"/>
        <v>100</v>
      </c>
    </row>
    <row r="632" spans="1:14" s="18" customFormat="1">
      <c r="A632" s="93"/>
      <c r="B632" s="94"/>
      <c r="C632" s="94"/>
      <c r="D632" s="94"/>
      <c r="E632" s="94"/>
      <c r="F632" s="94"/>
      <c r="G632" s="96"/>
      <c r="H632" s="96"/>
      <c r="I632" s="96"/>
      <c r="J632" s="96"/>
      <c r="K632" s="96"/>
      <c r="L632" s="96"/>
      <c r="M632" s="96"/>
      <c r="N632" s="60"/>
    </row>
    <row r="633" spans="1:14">
      <c r="A633" s="93" t="s">
        <v>68</v>
      </c>
      <c r="B633" s="94" t="s">
        <v>339</v>
      </c>
      <c r="C633" s="94" t="s">
        <v>30</v>
      </c>
      <c r="D633" s="94" t="s">
        <v>30</v>
      </c>
      <c r="E633" s="95" t="s">
        <v>0</v>
      </c>
      <c r="F633" s="95" t="s">
        <v>0</v>
      </c>
      <c r="G633" s="96">
        <v>9437540.8000000007</v>
      </c>
      <c r="H633" s="96">
        <f>H634+H751+H759+H764+H770+H774</f>
        <v>9581657.2159700003</v>
      </c>
      <c r="I633" s="96">
        <f t="shared" ref="I633:K633" si="296">I634+I751+I759+I764+I770+I774</f>
        <v>7082043.93573</v>
      </c>
      <c r="J633" s="96">
        <f t="shared" si="296"/>
        <v>7081576.2291000001</v>
      </c>
      <c r="K633" s="96">
        <f t="shared" si="296"/>
        <v>7077671.9051200002</v>
      </c>
      <c r="L633" s="96">
        <f t="shared" si="267"/>
        <v>73.866886965267952</v>
      </c>
      <c r="M633" s="96">
        <f t="shared" si="268"/>
        <v>99.93826597731281</v>
      </c>
    </row>
    <row r="634" spans="1:14" ht="25.5">
      <c r="A634" s="93" t="s">
        <v>210</v>
      </c>
      <c r="B634" s="94" t="s">
        <v>339</v>
      </c>
      <c r="C634" s="94" t="s">
        <v>30</v>
      </c>
      <c r="D634" s="94" t="s">
        <v>30</v>
      </c>
      <c r="E634" s="94" t="s">
        <v>211</v>
      </c>
      <c r="F634" s="95" t="s">
        <v>0</v>
      </c>
      <c r="G634" s="96">
        <v>9429956.1999999993</v>
      </c>
      <c r="H634" s="96">
        <f>H635+H651+H664+H671+H675+H679+H693+H711+H716</f>
        <v>9568259.5659699999</v>
      </c>
      <c r="I634" s="96">
        <f>I635+I651+I664+I671+I675+I679+I693+I711+I716</f>
        <v>7076536.3528800001</v>
      </c>
      <c r="J634" s="96">
        <f>J635+J651+J664+J671+J675+J679+J693+J711+J716</f>
        <v>7076068.6462500002</v>
      </c>
      <c r="K634" s="96">
        <f>K635+K651+K664+K671+K675+K679+K693+K711+K716</f>
        <v>7072164.3222700004</v>
      </c>
      <c r="L634" s="96">
        <f t="shared" si="267"/>
        <v>73.912755747372387</v>
      </c>
      <c r="M634" s="96">
        <f t="shared" si="268"/>
        <v>99.938217930467914</v>
      </c>
    </row>
    <row r="635" spans="1:14" ht="25.5">
      <c r="A635" s="93" t="s">
        <v>356</v>
      </c>
      <c r="B635" s="94" t="s">
        <v>339</v>
      </c>
      <c r="C635" s="94" t="s">
        <v>30</v>
      </c>
      <c r="D635" s="94" t="s">
        <v>30</v>
      </c>
      <c r="E635" s="94" t="s">
        <v>357</v>
      </c>
      <c r="F635" s="95" t="s">
        <v>0</v>
      </c>
      <c r="G635" s="96">
        <v>10982.8</v>
      </c>
      <c r="H635" s="96">
        <f>H636+H639+H642+H645+H648</f>
        <v>10982.79617</v>
      </c>
      <c r="I635" s="96">
        <f>I636+I639+I642+I645+I648</f>
        <v>2293.8811700000001</v>
      </c>
      <c r="J635" s="96">
        <f t="shared" ref="J635:K635" si="297">J636+J639+J642+J645+J648</f>
        <v>2293.8811700000001</v>
      </c>
      <c r="K635" s="96">
        <f t="shared" si="297"/>
        <v>2293.8811700000001</v>
      </c>
      <c r="L635" s="96">
        <f t="shared" si="267"/>
        <v>20.886130767552981</v>
      </c>
      <c r="M635" s="96">
        <f t="shared" si="268"/>
        <v>100</v>
      </c>
    </row>
    <row r="636" spans="1:14" ht="38.25">
      <c r="A636" s="93" t="s">
        <v>362</v>
      </c>
      <c r="B636" s="94" t="s">
        <v>339</v>
      </c>
      <c r="C636" s="94" t="s">
        <v>30</v>
      </c>
      <c r="D636" s="94" t="s">
        <v>30</v>
      </c>
      <c r="E636" s="94" t="s">
        <v>363</v>
      </c>
      <c r="F636" s="95" t="s">
        <v>0</v>
      </c>
      <c r="G636" s="96">
        <v>846.8</v>
      </c>
      <c r="H636" s="96">
        <f>H637</f>
        <v>846.79616999999996</v>
      </c>
      <c r="I636" s="96">
        <f t="shared" ref="I636:K636" si="298">I637</f>
        <v>846.79616999999996</v>
      </c>
      <c r="J636" s="96">
        <f t="shared" si="298"/>
        <v>846.79616999999996</v>
      </c>
      <c r="K636" s="96">
        <f t="shared" si="298"/>
        <v>846.79616999999996</v>
      </c>
      <c r="L636" s="96">
        <f t="shared" si="267"/>
        <v>100</v>
      </c>
      <c r="M636" s="96">
        <f t="shared" si="268"/>
        <v>100</v>
      </c>
    </row>
    <row r="637" spans="1:14">
      <c r="A637" s="93" t="s">
        <v>152</v>
      </c>
      <c r="B637" s="94" t="s">
        <v>339</v>
      </c>
      <c r="C637" s="94" t="s">
        <v>30</v>
      </c>
      <c r="D637" s="94" t="s">
        <v>30</v>
      </c>
      <c r="E637" s="94" t="s">
        <v>363</v>
      </c>
      <c r="F637" s="94" t="s">
        <v>153</v>
      </c>
      <c r="G637" s="96">
        <v>846.8</v>
      </c>
      <c r="H637" s="96">
        <f>H638</f>
        <v>846.79616999999996</v>
      </c>
      <c r="I637" s="96">
        <f t="shared" ref="I637:K637" si="299">I638</f>
        <v>846.79616999999996</v>
      </c>
      <c r="J637" s="96">
        <f t="shared" si="299"/>
        <v>846.79616999999996</v>
      </c>
      <c r="K637" s="96">
        <f t="shared" si="299"/>
        <v>846.79616999999996</v>
      </c>
      <c r="L637" s="96">
        <f t="shared" ref="L637:L700" si="300">K637/H637*100</f>
        <v>100</v>
      </c>
      <c r="M637" s="96">
        <f t="shared" ref="M637:M700" si="301">K637/I637*100</f>
        <v>100</v>
      </c>
    </row>
    <row r="638" spans="1:14" ht="25.5">
      <c r="A638" s="93" t="s">
        <v>154</v>
      </c>
      <c r="B638" s="94" t="s">
        <v>339</v>
      </c>
      <c r="C638" s="94" t="s">
        <v>30</v>
      </c>
      <c r="D638" s="94" t="s">
        <v>30</v>
      </c>
      <c r="E638" s="94" t="s">
        <v>363</v>
      </c>
      <c r="F638" s="94" t="s">
        <v>155</v>
      </c>
      <c r="G638" s="96">
        <v>846.8</v>
      </c>
      <c r="H638" s="96">
        <v>846.79616999999996</v>
      </c>
      <c r="I638" s="96">
        <v>846.79616999999996</v>
      </c>
      <c r="J638" s="96">
        <v>846.79616999999996</v>
      </c>
      <c r="K638" s="96">
        <v>846.79616999999996</v>
      </c>
      <c r="L638" s="96">
        <f t="shared" si="300"/>
        <v>100</v>
      </c>
      <c r="M638" s="96">
        <f t="shared" si="301"/>
        <v>100</v>
      </c>
    </row>
    <row r="639" spans="1:14">
      <c r="A639" s="93" t="s">
        <v>364</v>
      </c>
      <c r="B639" s="94" t="s">
        <v>339</v>
      </c>
      <c r="C639" s="94" t="s">
        <v>30</v>
      </c>
      <c r="D639" s="94" t="s">
        <v>30</v>
      </c>
      <c r="E639" s="94" t="s">
        <v>365</v>
      </c>
      <c r="F639" s="95" t="s">
        <v>0</v>
      </c>
      <c r="G639" s="96">
        <v>2868</v>
      </c>
      <c r="H639" s="96">
        <f>H640</f>
        <v>2868</v>
      </c>
      <c r="I639" s="96">
        <f t="shared" ref="I639:K640" si="302">I640</f>
        <v>284</v>
      </c>
      <c r="J639" s="96">
        <f t="shared" si="302"/>
        <v>284</v>
      </c>
      <c r="K639" s="96">
        <f t="shared" si="302"/>
        <v>284</v>
      </c>
      <c r="L639" s="96">
        <f t="shared" si="300"/>
        <v>9.9023709902370989</v>
      </c>
      <c r="M639" s="96">
        <v>0</v>
      </c>
    </row>
    <row r="640" spans="1:14">
      <c r="A640" s="93" t="s">
        <v>152</v>
      </c>
      <c r="B640" s="94" t="s">
        <v>339</v>
      </c>
      <c r="C640" s="94" t="s">
        <v>30</v>
      </c>
      <c r="D640" s="94" t="s">
        <v>30</v>
      </c>
      <c r="E640" s="94" t="s">
        <v>365</v>
      </c>
      <c r="F640" s="94" t="s">
        <v>153</v>
      </c>
      <c r="G640" s="96">
        <v>2868</v>
      </c>
      <c r="H640" s="96">
        <f>H641</f>
        <v>2868</v>
      </c>
      <c r="I640" s="96">
        <f t="shared" si="302"/>
        <v>284</v>
      </c>
      <c r="J640" s="96">
        <f t="shared" si="302"/>
        <v>284</v>
      </c>
      <c r="K640" s="96">
        <f t="shared" si="302"/>
        <v>284</v>
      </c>
      <c r="L640" s="96">
        <f t="shared" si="300"/>
        <v>9.9023709902370989</v>
      </c>
      <c r="M640" s="96">
        <v>0</v>
      </c>
    </row>
    <row r="641" spans="1:13" ht="25.5">
      <c r="A641" s="93" t="s">
        <v>154</v>
      </c>
      <c r="B641" s="94" t="s">
        <v>339</v>
      </c>
      <c r="C641" s="94" t="s">
        <v>30</v>
      </c>
      <c r="D641" s="94" t="s">
        <v>30</v>
      </c>
      <c r="E641" s="94" t="s">
        <v>365</v>
      </c>
      <c r="F641" s="94" t="s">
        <v>155</v>
      </c>
      <c r="G641" s="96">
        <v>2868</v>
      </c>
      <c r="H641" s="96">
        <v>2868</v>
      </c>
      <c r="I641" s="96">
        <v>284</v>
      </c>
      <c r="J641" s="96">
        <v>284</v>
      </c>
      <c r="K641" s="96">
        <v>284</v>
      </c>
      <c r="L641" s="96">
        <f t="shared" si="300"/>
        <v>9.9023709902370989</v>
      </c>
      <c r="M641" s="96">
        <v>0</v>
      </c>
    </row>
    <row r="642" spans="1:13" ht="25.5">
      <c r="A642" s="93" t="s">
        <v>366</v>
      </c>
      <c r="B642" s="94" t="s">
        <v>339</v>
      </c>
      <c r="C642" s="94" t="s">
        <v>30</v>
      </c>
      <c r="D642" s="94" t="s">
        <v>30</v>
      </c>
      <c r="E642" s="94" t="s">
        <v>367</v>
      </c>
      <c r="F642" s="95" t="s">
        <v>0</v>
      </c>
      <c r="G642" s="96">
        <v>5188</v>
      </c>
      <c r="H642" s="96">
        <f>H643</f>
        <v>5188</v>
      </c>
      <c r="I642" s="96">
        <f t="shared" ref="I642:K643" si="303">I643</f>
        <v>0</v>
      </c>
      <c r="J642" s="96">
        <f t="shared" si="303"/>
        <v>0</v>
      </c>
      <c r="K642" s="96">
        <f t="shared" si="303"/>
        <v>0</v>
      </c>
      <c r="L642" s="96">
        <f t="shared" si="300"/>
        <v>0</v>
      </c>
      <c r="M642" s="96">
        <v>0</v>
      </c>
    </row>
    <row r="643" spans="1:13">
      <c r="A643" s="93" t="s">
        <v>152</v>
      </c>
      <c r="B643" s="94" t="s">
        <v>339</v>
      </c>
      <c r="C643" s="94" t="s">
        <v>30</v>
      </c>
      <c r="D643" s="94" t="s">
        <v>30</v>
      </c>
      <c r="E643" s="94" t="s">
        <v>367</v>
      </c>
      <c r="F643" s="94" t="s">
        <v>153</v>
      </c>
      <c r="G643" s="96">
        <v>5188</v>
      </c>
      <c r="H643" s="96">
        <f>H644</f>
        <v>5188</v>
      </c>
      <c r="I643" s="96">
        <f t="shared" si="303"/>
        <v>0</v>
      </c>
      <c r="J643" s="96">
        <f t="shared" si="303"/>
        <v>0</v>
      </c>
      <c r="K643" s="96">
        <f t="shared" si="303"/>
        <v>0</v>
      </c>
      <c r="L643" s="96">
        <f t="shared" si="300"/>
        <v>0</v>
      </c>
      <c r="M643" s="96">
        <v>0</v>
      </c>
    </row>
    <row r="644" spans="1:13" ht="25.5">
      <c r="A644" s="93" t="s">
        <v>154</v>
      </c>
      <c r="B644" s="94" t="s">
        <v>339</v>
      </c>
      <c r="C644" s="94" t="s">
        <v>30</v>
      </c>
      <c r="D644" s="94" t="s">
        <v>30</v>
      </c>
      <c r="E644" s="94" t="s">
        <v>367</v>
      </c>
      <c r="F644" s="94" t="s">
        <v>155</v>
      </c>
      <c r="G644" s="96">
        <v>5188</v>
      </c>
      <c r="H644" s="96">
        <v>5188</v>
      </c>
      <c r="I644" s="96">
        <v>0</v>
      </c>
      <c r="J644" s="96">
        <v>0</v>
      </c>
      <c r="K644" s="96">
        <v>0</v>
      </c>
      <c r="L644" s="96">
        <f t="shared" si="300"/>
        <v>0</v>
      </c>
      <c r="M644" s="96">
        <v>0</v>
      </c>
    </row>
    <row r="645" spans="1:13">
      <c r="A645" s="93" t="s">
        <v>128</v>
      </c>
      <c r="B645" s="94" t="s">
        <v>339</v>
      </c>
      <c r="C645" s="94" t="s">
        <v>30</v>
      </c>
      <c r="D645" s="94" t="s">
        <v>30</v>
      </c>
      <c r="E645" s="94" t="s">
        <v>358</v>
      </c>
      <c r="F645" s="95" t="s">
        <v>0</v>
      </c>
      <c r="G645" s="96">
        <v>800</v>
      </c>
      <c r="H645" s="96">
        <f>H646</f>
        <v>800</v>
      </c>
      <c r="I645" s="96">
        <f t="shared" ref="I645:K646" si="304">I646</f>
        <v>620</v>
      </c>
      <c r="J645" s="96">
        <f t="shared" si="304"/>
        <v>620</v>
      </c>
      <c r="K645" s="96">
        <f t="shared" si="304"/>
        <v>620</v>
      </c>
      <c r="L645" s="96">
        <f t="shared" si="300"/>
        <v>77.5</v>
      </c>
      <c r="M645" s="96">
        <f t="shared" si="301"/>
        <v>100</v>
      </c>
    </row>
    <row r="646" spans="1:13" ht="25.5">
      <c r="A646" s="93" t="s">
        <v>130</v>
      </c>
      <c r="B646" s="94" t="s">
        <v>339</v>
      </c>
      <c r="C646" s="94" t="s">
        <v>30</v>
      </c>
      <c r="D646" s="94" t="s">
        <v>30</v>
      </c>
      <c r="E646" s="94" t="s">
        <v>358</v>
      </c>
      <c r="F646" s="94" t="s">
        <v>131</v>
      </c>
      <c r="G646" s="96">
        <v>800</v>
      </c>
      <c r="H646" s="96">
        <f>H647</f>
        <v>800</v>
      </c>
      <c r="I646" s="96">
        <f t="shared" si="304"/>
        <v>620</v>
      </c>
      <c r="J646" s="96">
        <f t="shared" si="304"/>
        <v>620</v>
      </c>
      <c r="K646" s="96">
        <f t="shared" si="304"/>
        <v>620</v>
      </c>
      <c r="L646" s="96">
        <f t="shared" si="300"/>
        <v>77.5</v>
      </c>
      <c r="M646" s="96">
        <f t="shared" si="301"/>
        <v>100</v>
      </c>
    </row>
    <row r="647" spans="1:13">
      <c r="A647" s="93" t="s">
        <v>132</v>
      </c>
      <c r="B647" s="94" t="s">
        <v>339</v>
      </c>
      <c r="C647" s="94" t="s">
        <v>30</v>
      </c>
      <c r="D647" s="94" t="s">
        <v>30</v>
      </c>
      <c r="E647" s="94" t="s">
        <v>358</v>
      </c>
      <c r="F647" s="94" t="s">
        <v>133</v>
      </c>
      <c r="G647" s="96">
        <v>800</v>
      </c>
      <c r="H647" s="96">
        <v>800</v>
      </c>
      <c r="I647" s="96">
        <v>620</v>
      </c>
      <c r="J647" s="96">
        <v>620</v>
      </c>
      <c r="K647" s="96">
        <v>620</v>
      </c>
      <c r="L647" s="96">
        <f t="shared" si="300"/>
        <v>77.5</v>
      </c>
      <c r="M647" s="96">
        <f t="shared" si="301"/>
        <v>100</v>
      </c>
    </row>
    <row r="648" spans="1:13">
      <c r="A648" s="93" t="s">
        <v>368</v>
      </c>
      <c r="B648" s="94" t="s">
        <v>339</v>
      </c>
      <c r="C648" s="94" t="s">
        <v>30</v>
      </c>
      <c r="D648" s="94" t="s">
        <v>30</v>
      </c>
      <c r="E648" s="94" t="s">
        <v>369</v>
      </c>
      <c r="F648" s="95" t="s">
        <v>0</v>
      </c>
      <c r="G648" s="96">
        <v>1280</v>
      </c>
      <c r="H648" s="96">
        <f>H649</f>
        <v>1280</v>
      </c>
      <c r="I648" s="96">
        <f t="shared" ref="I648:K649" si="305">I649</f>
        <v>543.08500000000004</v>
      </c>
      <c r="J648" s="96">
        <f t="shared" si="305"/>
        <v>543.08500000000004</v>
      </c>
      <c r="K648" s="96">
        <f t="shared" si="305"/>
        <v>543.08500000000004</v>
      </c>
      <c r="L648" s="96">
        <f t="shared" si="300"/>
        <v>42.428515625000003</v>
      </c>
      <c r="M648" s="96">
        <f t="shared" si="301"/>
        <v>100</v>
      </c>
    </row>
    <row r="649" spans="1:13">
      <c r="A649" s="93" t="s">
        <v>152</v>
      </c>
      <c r="B649" s="94" t="s">
        <v>339</v>
      </c>
      <c r="C649" s="94" t="s">
        <v>30</v>
      </c>
      <c r="D649" s="94" t="s">
        <v>30</v>
      </c>
      <c r="E649" s="94" t="s">
        <v>369</v>
      </c>
      <c r="F649" s="94" t="s">
        <v>153</v>
      </c>
      <c r="G649" s="96">
        <v>1280</v>
      </c>
      <c r="H649" s="96">
        <f>H650</f>
        <v>1280</v>
      </c>
      <c r="I649" s="96">
        <f t="shared" si="305"/>
        <v>543.08500000000004</v>
      </c>
      <c r="J649" s="96">
        <f t="shared" si="305"/>
        <v>543.08500000000004</v>
      </c>
      <c r="K649" s="96">
        <f t="shared" si="305"/>
        <v>543.08500000000004</v>
      </c>
      <c r="L649" s="96">
        <f t="shared" si="300"/>
        <v>42.428515625000003</v>
      </c>
      <c r="M649" s="96">
        <f t="shared" si="301"/>
        <v>100</v>
      </c>
    </row>
    <row r="650" spans="1:13" ht="25.5">
      <c r="A650" s="93" t="s">
        <v>154</v>
      </c>
      <c r="B650" s="94" t="s">
        <v>339</v>
      </c>
      <c r="C650" s="94" t="s">
        <v>30</v>
      </c>
      <c r="D650" s="94" t="s">
        <v>30</v>
      </c>
      <c r="E650" s="94" t="s">
        <v>369</v>
      </c>
      <c r="F650" s="94" t="s">
        <v>155</v>
      </c>
      <c r="G650" s="96">
        <v>1280</v>
      </c>
      <c r="H650" s="96">
        <v>1280</v>
      </c>
      <c r="I650" s="96">
        <v>543.08500000000004</v>
      </c>
      <c r="J650" s="96">
        <v>543.08500000000004</v>
      </c>
      <c r="K650" s="96">
        <v>543.08500000000004</v>
      </c>
      <c r="L650" s="96">
        <f t="shared" si="300"/>
        <v>42.428515625000003</v>
      </c>
      <c r="M650" s="96">
        <f t="shared" si="301"/>
        <v>100</v>
      </c>
    </row>
    <row r="651" spans="1:13" ht="38.25">
      <c r="A651" s="93" t="s">
        <v>348</v>
      </c>
      <c r="B651" s="94" t="s">
        <v>339</v>
      </c>
      <c r="C651" s="94" t="s">
        <v>30</v>
      </c>
      <c r="D651" s="94" t="s">
        <v>30</v>
      </c>
      <c r="E651" s="94" t="s">
        <v>349</v>
      </c>
      <c r="F651" s="95" t="s">
        <v>0</v>
      </c>
      <c r="G651" s="96">
        <v>329009.09999999998</v>
      </c>
      <c r="H651" s="96">
        <f>H652+H655+H658+H661</f>
        <v>337397.37</v>
      </c>
      <c r="I651" s="96">
        <f>I652+I655+I658+I661</f>
        <v>242667.1</v>
      </c>
      <c r="J651" s="96">
        <f t="shared" ref="J651:K651" si="306">J652+J655+J658+J661</f>
        <v>242667.1</v>
      </c>
      <c r="K651" s="96">
        <f t="shared" si="306"/>
        <v>242667.1</v>
      </c>
      <c r="L651" s="96">
        <f t="shared" si="300"/>
        <v>71.923234019281182</v>
      </c>
      <c r="M651" s="96">
        <f t="shared" si="301"/>
        <v>100</v>
      </c>
    </row>
    <row r="652" spans="1:13" ht="25.5">
      <c r="A652" s="93" t="s">
        <v>366</v>
      </c>
      <c r="B652" s="94" t="s">
        <v>339</v>
      </c>
      <c r="C652" s="94" t="s">
        <v>30</v>
      </c>
      <c r="D652" s="94" t="s">
        <v>30</v>
      </c>
      <c r="E652" s="94" t="s">
        <v>370</v>
      </c>
      <c r="F652" s="95" t="s">
        <v>0</v>
      </c>
      <c r="G652" s="96">
        <v>26037</v>
      </c>
      <c r="H652" s="96">
        <f>H653</f>
        <v>26037</v>
      </c>
      <c r="I652" s="96">
        <f t="shared" ref="I652:K652" si="307">I653</f>
        <v>0</v>
      </c>
      <c r="J652" s="96">
        <f t="shared" si="307"/>
        <v>0</v>
      </c>
      <c r="K652" s="96">
        <f t="shared" si="307"/>
        <v>0</v>
      </c>
      <c r="L652" s="96">
        <f t="shared" si="300"/>
        <v>0</v>
      </c>
      <c r="M652" s="96">
        <v>0</v>
      </c>
    </row>
    <row r="653" spans="1:13" ht="25.5">
      <c r="A653" s="93" t="s">
        <v>130</v>
      </c>
      <c r="B653" s="94" t="s">
        <v>339</v>
      </c>
      <c r="C653" s="94" t="s">
        <v>30</v>
      </c>
      <c r="D653" s="94" t="s">
        <v>30</v>
      </c>
      <c r="E653" s="94" t="s">
        <v>370</v>
      </c>
      <c r="F653" s="94" t="s">
        <v>131</v>
      </c>
      <c r="G653" s="96">
        <v>26037</v>
      </c>
      <c r="H653" s="96">
        <f>H654</f>
        <v>26037</v>
      </c>
      <c r="I653" s="96">
        <f t="shared" ref="I653:K653" si="308">I654</f>
        <v>0</v>
      </c>
      <c r="J653" s="96">
        <f t="shared" si="308"/>
        <v>0</v>
      </c>
      <c r="K653" s="96">
        <f t="shared" si="308"/>
        <v>0</v>
      </c>
      <c r="L653" s="96">
        <f t="shared" si="300"/>
        <v>0</v>
      </c>
      <c r="M653" s="96">
        <v>0</v>
      </c>
    </row>
    <row r="654" spans="1:13">
      <c r="A654" s="93" t="s">
        <v>132</v>
      </c>
      <c r="B654" s="94" t="s">
        <v>339</v>
      </c>
      <c r="C654" s="94" t="s">
        <v>30</v>
      </c>
      <c r="D654" s="94" t="s">
        <v>30</v>
      </c>
      <c r="E654" s="94" t="s">
        <v>370</v>
      </c>
      <c r="F654" s="94" t="s">
        <v>133</v>
      </c>
      <c r="G654" s="96">
        <v>26037</v>
      </c>
      <c r="H654" s="96">
        <v>26037</v>
      </c>
      <c r="I654" s="96"/>
      <c r="J654" s="96"/>
      <c r="K654" s="96"/>
      <c r="L654" s="96">
        <f t="shared" si="300"/>
        <v>0</v>
      </c>
      <c r="M654" s="96">
        <v>0</v>
      </c>
    </row>
    <row r="655" spans="1:13">
      <c r="A655" s="93" t="s">
        <v>128</v>
      </c>
      <c r="B655" s="94" t="s">
        <v>339</v>
      </c>
      <c r="C655" s="94" t="s">
        <v>30</v>
      </c>
      <c r="D655" s="94" t="s">
        <v>30</v>
      </c>
      <c r="E655" s="94" t="s">
        <v>350</v>
      </c>
      <c r="F655" s="95" t="s">
        <v>0</v>
      </c>
      <c r="G655" s="96">
        <v>135282</v>
      </c>
      <c r="H655" s="96">
        <f>H656</f>
        <v>143670.26999999999</v>
      </c>
      <c r="I655" s="96">
        <f t="shared" ref="I655:K655" si="309">I656</f>
        <v>116899.75</v>
      </c>
      <c r="J655" s="96">
        <f t="shared" si="309"/>
        <v>116899.75</v>
      </c>
      <c r="K655" s="96">
        <f t="shared" si="309"/>
        <v>116899.75</v>
      </c>
      <c r="L655" s="96">
        <f t="shared" si="300"/>
        <v>81.366694723967598</v>
      </c>
      <c r="M655" s="96">
        <f t="shared" si="301"/>
        <v>100</v>
      </c>
    </row>
    <row r="656" spans="1:13" ht="25.5">
      <c r="A656" s="93" t="s">
        <v>130</v>
      </c>
      <c r="B656" s="94" t="s">
        <v>339</v>
      </c>
      <c r="C656" s="94" t="s">
        <v>30</v>
      </c>
      <c r="D656" s="94" t="s">
        <v>30</v>
      </c>
      <c r="E656" s="94" t="s">
        <v>350</v>
      </c>
      <c r="F656" s="94" t="s">
        <v>131</v>
      </c>
      <c r="G656" s="96">
        <v>135282</v>
      </c>
      <c r="H656" s="96">
        <f>H657</f>
        <v>143670.26999999999</v>
      </c>
      <c r="I656" s="96">
        <f t="shared" ref="I656:K656" si="310">I657</f>
        <v>116899.75</v>
      </c>
      <c r="J656" s="96">
        <f t="shared" si="310"/>
        <v>116899.75</v>
      </c>
      <c r="K656" s="96">
        <f t="shared" si="310"/>
        <v>116899.75</v>
      </c>
      <c r="L656" s="96">
        <f t="shared" si="300"/>
        <v>81.366694723967598</v>
      </c>
      <c r="M656" s="96">
        <f t="shared" si="301"/>
        <v>100</v>
      </c>
    </row>
    <row r="657" spans="1:13">
      <c r="A657" s="93" t="s">
        <v>132</v>
      </c>
      <c r="B657" s="94" t="s">
        <v>339</v>
      </c>
      <c r="C657" s="94" t="s">
        <v>30</v>
      </c>
      <c r="D657" s="94" t="s">
        <v>30</v>
      </c>
      <c r="E657" s="94" t="s">
        <v>350</v>
      </c>
      <c r="F657" s="94" t="s">
        <v>133</v>
      </c>
      <c r="G657" s="96">
        <v>135282</v>
      </c>
      <c r="H657" s="96">
        <v>143670.26999999999</v>
      </c>
      <c r="I657" s="96">
        <v>116899.75</v>
      </c>
      <c r="J657" s="96">
        <v>116899.75</v>
      </c>
      <c r="K657" s="96">
        <v>116899.75</v>
      </c>
      <c r="L657" s="96">
        <f t="shared" si="300"/>
        <v>81.366694723967598</v>
      </c>
      <c r="M657" s="96">
        <f t="shared" si="301"/>
        <v>100</v>
      </c>
    </row>
    <row r="658" spans="1:13">
      <c r="A658" s="93" t="s">
        <v>371</v>
      </c>
      <c r="B658" s="94" t="s">
        <v>339</v>
      </c>
      <c r="C658" s="94" t="s">
        <v>30</v>
      </c>
      <c r="D658" s="94" t="s">
        <v>30</v>
      </c>
      <c r="E658" s="94" t="s">
        <v>372</v>
      </c>
      <c r="F658" s="95" t="s">
        <v>0</v>
      </c>
      <c r="G658" s="96">
        <v>99771.9</v>
      </c>
      <c r="H658" s="96">
        <f>H659</f>
        <v>99771.9</v>
      </c>
      <c r="I658" s="96">
        <f t="shared" ref="I658:K658" si="311">I659</f>
        <v>74828.7</v>
      </c>
      <c r="J658" s="96">
        <f t="shared" si="311"/>
        <v>74828.7</v>
      </c>
      <c r="K658" s="96">
        <f t="shared" si="311"/>
        <v>74828.7</v>
      </c>
      <c r="L658" s="96">
        <f t="shared" si="300"/>
        <v>74.999774485601662</v>
      </c>
      <c r="M658" s="96">
        <f t="shared" si="301"/>
        <v>100</v>
      </c>
    </row>
    <row r="659" spans="1:13">
      <c r="A659" s="93" t="s">
        <v>105</v>
      </c>
      <c r="B659" s="94" t="s">
        <v>339</v>
      </c>
      <c r="C659" s="94" t="s">
        <v>30</v>
      </c>
      <c r="D659" s="94" t="s">
        <v>30</v>
      </c>
      <c r="E659" s="94" t="s">
        <v>372</v>
      </c>
      <c r="F659" s="94" t="s">
        <v>106</v>
      </c>
      <c r="G659" s="96">
        <v>99771.9</v>
      </c>
      <c r="H659" s="96">
        <f>H660</f>
        <v>99771.9</v>
      </c>
      <c r="I659" s="96">
        <f t="shared" ref="I659:K659" si="312">I660</f>
        <v>74828.7</v>
      </c>
      <c r="J659" s="96">
        <f t="shared" si="312"/>
        <v>74828.7</v>
      </c>
      <c r="K659" s="96">
        <f t="shared" si="312"/>
        <v>74828.7</v>
      </c>
      <c r="L659" s="96">
        <f t="shared" si="300"/>
        <v>74.999774485601662</v>
      </c>
      <c r="M659" s="96">
        <f t="shared" si="301"/>
        <v>100</v>
      </c>
    </row>
    <row r="660" spans="1:13" ht="25.5">
      <c r="A660" s="93" t="s">
        <v>373</v>
      </c>
      <c r="B660" s="94" t="s">
        <v>339</v>
      </c>
      <c r="C660" s="94" t="s">
        <v>30</v>
      </c>
      <c r="D660" s="94" t="s">
        <v>30</v>
      </c>
      <c r="E660" s="94" t="s">
        <v>372</v>
      </c>
      <c r="F660" s="94" t="s">
        <v>374</v>
      </c>
      <c r="G660" s="96">
        <v>99771.9</v>
      </c>
      <c r="H660" s="96">
        <v>99771.9</v>
      </c>
      <c r="I660" s="96">
        <v>74828.7</v>
      </c>
      <c r="J660" s="96">
        <v>74828.7</v>
      </c>
      <c r="K660" s="96">
        <v>74828.7</v>
      </c>
      <c r="L660" s="96">
        <f t="shared" si="300"/>
        <v>74.999774485601662</v>
      </c>
      <c r="M660" s="96">
        <f t="shared" si="301"/>
        <v>100</v>
      </c>
    </row>
    <row r="661" spans="1:13" ht="25.5">
      <c r="A661" s="93" t="s">
        <v>375</v>
      </c>
      <c r="B661" s="94" t="s">
        <v>339</v>
      </c>
      <c r="C661" s="94" t="s">
        <v>30</v>
      </c>
      <c r="D661" s="94" t="s">
        <v>30</v>
      </c>
      <c r="E661" s="94" t="s">
        <v>376</v>
      </c>
      <c r="F661" s="95" t="s">
        <v>0</v>
      </c>
      <c r="G661" s="96">
        <v>67918.2</v>
      </c>
      <c r="H661" s="96">
        <f>H662</f>
        <v>67918.2</v>
      </c>
      <c r="I661" s="96">
        <f t="shared" ref="I661:K661" si="313">I662</f>
        <v>50938.65</v>
      </c>
      <c r="J661" s="96">
        <f t="shared" si="313"/>
        <v>50938.65</v>
      </c>
      <c r="K661" s="96">
        <f t="shared" si="313"/>
        <v>50938.65</v>
      </c>
      <c r="L661" s="96">
        <f t="shared" si="300"/>
        <v>75</v>
      </c>
      <c r="M661" s="96">
        <f t="shared" si="301"/>
        <v>100</v>
      </c>
    </row>
    <row r="662" spans="1:13">
      <c r="A662" s="93" t="s">
        <v>105</v>
      </c>
      <c r="B662" s="94" t="s">
        <v>339</v>
      </c>
      <c r="C662" s="94" t="s">
        <v>30</v>
      </c>
      <c r="D662" s="94" t="s">
        <v>30</v>
      </c>
      <c r="E662" s="94" t="s">
        <v>376</v>
      </c>
      <c r="F662" s="94" t="s">
        <v>106</v>
      </c>
      <c r="G662" s="96">
        <v>67918.2</v>
      </c>
      <c r="H662" s="96">
        <f>H663</f>
        <v>67918.2</v>
      </c>
      <c r="I662" s="96">
        <f t="shared" ref="I662:K662" si="314">I663</f>
        <v>50938.65</v>
      </c>
      <c r="J662" s="96">
        <f t="shared" si="314"/>
        <v>50938.65</v>
      </c>
      <c r="K662" s="96">
        <f t="shared" si="314"/>
        <v>50938.65</v>
      </c>
      <c r="L662" s="96">
        <f t="shared" si="300"/>
        <v>75</v>
      </c>
      <c r="M662" s="96">
        <f t="shared" si="301"/>
        <v>100</v>
      </c>
    </row>
    <row r="663" spans="1:13" ht="25.5">
      <c r="A663" s="93" t="s">
        <v>373</v>
      </c>
      <c r="B663" s="94" t="s">
        <v>339</v>
      </c>
      <c r="C663" s="94" t="s">
        <v>30</v>
      </c>
      <c r="D663" s="94" t="s">
        <v>30</v>
      </c>
      <c r="E663" s="94" t="s">
        <v>376</v>
      </c>
      <c r="F663" s="94" t="s">
        <v>374</v>
      </c>
      <c r="G663" s="96">
        <v>67918.2</v>
      </c>
      <c r="H663" s="96">
        <v>67918.2</v>
      </c>
      <c r="I663" s="96">
        <v>50938.65</v>
      </c>
      <c r="J663" s="96">
        <v>50938.65</v>
      </c>
      <c r="K663" s="96">
        <v>50938.65</v>
      </c>
      <c r="L663" s="96">
        <f t="shared" si="300"/>
        <v>75</v>
      </c>
      <c r="M663" s="96">
        <f t="shared" si="301"/>
        <v>100</v>
      </c>
    </row>
    <row r="664" spans="1:13">
      <c r="A664" s="93" t="s">
        <v>377</v>
      </c>
      <c r="B664" s="94" t="s">
        <v>339</v>
      </c>
      <c r="C664" s="94" t="s">
        <v>30</v>
      </c>
      <c r="D664" s="94" t="s">
        <v>30</v>
      </c>
      <c r="E664" s="94" t="s">
        <v>378</v>
      </c>
      <c r="F664" s="95" t="s">
        <v>0</v>
      </c>
      <c r="G664" s="96">
        <v>368056.2</v>
      </c>
      <c r="H664" s="96">
        <f>H665+H668</f>
        <v>353979.93</v>
      </c>
      <c r="I664" s="96">
        <f>I665+I668</f>
        <v>267563.89124999999</v>
      </c>
      <c r="J664" s="96">
        <f t="shared" ref="J664:K664" si="315">J665+J668</f>
        <v>267563.89124999999</v>
      </c>
      <c r="K664" s="96">
        <f t="shared" si="315"/>
        <v>267563.89124999999</v>
      </c>
      <c r="L664" s="96">
        <f t="shared" si="300"/>
        <v>75.587305543000696</v>
      </c>
      <c r="M664" s="96">
        <f t="shared" si="301"/>
        <v>100</v>
      </c>
    </row>
    <row r="665" spans="1:13">
      <c r="A665" s="93" t="s">
        <v>128</v>
      </c>
      <c r="B665" s="94" t="s">
        <v>339</v>
      </c>
      <c r="C665" s="94" t="s">
        <v>30</v>
      </c>
      <c r="D665" s="94" t="s">
        <v>30</v>
      </c>
      <c r="E665" s="94" t="s">
        <v>379</v>
      </c>
      <c r="F665" s="95" t="s">
        <v>0</v>
      </c>
      <c r="G665" s="96">
        <v>295056.2</v>
      </c>
      <c r="H665" s="96">
        <f>H666</f>
        <v>280979.93</v>
      </c>
      <c r="I665" s="96">
        <f t="shared" ref="I665:K665" si="316">I666</f>
        <v>207627.38</v>
      </c>
      <c r="J665" s="96">
        <f t="shared" si="316"/>
        <v>207627.38</v>
      </c>
      <c r="K665" s="96">
        <f t="shared" si="316"/>
        <v>207627.38</v>
      </c>
      <c r="L665" s="96">
        <f t="shared" si="300"/>
        <v>73.894025099942198</v>
      </c>
      <c r="M665" s="96">
        <f t="shared" si="301"/>
        <v>100</v>
      </c>
    </row>
    <row r="666" spans="1:13" ht="25.5">
      <c r="A666" s="93" t="s">
        <v>130</v>
      </c>
      <c r="B666" s="94" t="s">
        <v>339</v>
      </c>
      <c r="C666" s="94" t="s">
        <v>30</v>
      </c>
      <c r="D666" s="94" t="s">
        <v>30</v>
      </c>
      <c r="E666" s="94" t="s">
        <v>379</v>
      </c>
      <c r="F666" s="94" t="s">
        <v>131</v>
      </c>
      <c r="G666" s="96">
        <v>295056.2</v>
      </c>
      <c r="H666" s="96">
        <f>H667</f>
        <v>280979.93</v>
      </c>
      <c r="I666" s="96">
        <f t="shared" ref="I666:K666" si="317">I667</f>
        <v>207627.38</v>
      </c>
      <c r="J666" s="96">
        <f t="shared" si="317"/>
        <v>207627.38</v>
      </c>
      <c r="K666" s="96">
        <f t="shared" si="317"/>
        <v>207627.38</v>
      </c>
      <c r="L666" s="96">
        <f t="shared" si="300"/>
        <v>73.894025099942198</v>
      </c>
      <c r="M666" s="96">
        <f t="shared" si="301"/>
        <v>100</v>
      </c>
    </row>
    <row r="667" spans="1:13">
      <c r="A667" s="93" t="s">
        <v>132</v>
      </c>
      <c r="B667" s="94" t="s">
        <v>339</v>
      </c>
      <c r="C667" s="94" t="s">
        <v>30</v>
      </c>
      <c r="D667" s="94" t="s">
        <v>30</v>
      </c>
      <c r="E667" s="94" t="s">
        <v>379</v>
      </c>
      <c r="F667" s="94" t="s">
        <v>133</v>
      </c>
      <c r="G667" s="96">
        <v>295056.2</v>
      </c>
      <c r="H667" s="96">
        <f>280979.93</f>
        <v>280979.93</v>
      </c>
      <c r="I667" s="96">
        <v>207627.38</v>
      </c>
      <c r="J667" s="96">
        <v>207627.38</v>
      </c>
      <c r="K667" s="96">
        <v>207627.38</v>
      </c>
      <c r="L667" s="96">
        <f t="shared" si="300"/>
        <v>73.894025099942198</v>
      </c>
      <c r="M667" s="96">
        <f t="shared" si="301"/>
        <v>100</v>
      </c>
    </row>
    <row r="668" spans="1:13">
      <c r="A668" s="93" t="s">
        <v>368</v>
      </c>
      <c r="B668" s="94" t="s">
        <v>339</v>
      </c>
      <c r="C668" s="94" t="s">
        <v>30</v>
      </c>
      <c r="D668" s="94" t="s">
        <v>30</v>
      </c>
      <c r="E668" s="94" t="s">
        <v>380</v>
      </c>
      <c r="F668" s="95" t="s">
        <v>0</v>
      </c>
      <c r="G668" s="96">
        <v>73000</v>
      </c>
      <c r="H668" s="96">
        <f>H669</f>
        <v>73000</v>
      </c>
      <c r="I668" s="96">
        <f t="shared" ref="I668:K668" si="318">I669</f>
        <v>59936.511250000003</v>
      </c>
      <c r="J668" s="96">
        <f t="shared" si="318"/>
        <v>59936.511250000003</v>
      </c>
      <c r="K668" s="96">
        <f t="shared" si="318"/>
        <v>59936.511250000003</v>
      </c>
      <c r="L668" s="96">
        <f t="shared" si="300"/>
        <v>82.10480993150685</v>
      </c>
      <c r="M668" s="96">
        <f t="shared" si="301"/>
        <v>100</v>
      </c>
    </row>
    <row r="669" spans="1:13">
      <c r="A669" s="93" t="s">
        <v>156</v>
      </c>
      <c r="B669" s="94" t="s">
        <v>339</v>
      </c>
      <c r="C669" s="94" t="s">
        <v>30</v>
      </c>
      <c r="D669" s="94" t="s">
        <v>30</v>
      </c>
      <c r="E669" s="94" t="s">
        <v>380</v>
      </c>
      <c r="F669" s="94" t="s">
        <v>157</v>
      </c>
      <c r="G669" s="96">
        <v>73000</v>
      </c>
      <c r="H669" s="96">
        <f>H670</f>
        <v>73000</v>
      </c>
      <c r="I669" s="96">
        <f t="shared" ref="I669:K669" si="319">I670</f>
        <v>59936.511250000003</v>
      </c>
      <c r="J669" s="96">
        <f t="shared" si="319"/>
        <v>59936.511250000003</v>
      </c>
      <c r="K669" s="96">
        <f t="shared" si="319"/>
        <v>59936.511250000003</v>
      </c>
      <c r="L669" s="96">
        <f t="shared" si="300"/>
        <v>82.10480993150685</v>
      </c>
      <c r="M669" s="96">
        <f t="shared" si="301"/>
        <v>100</v>
      </c>
    </row>
    <row r="670" spans="1:13" ht="25.5">
      <c r="A670" s="93" t="s">
        <v>294</v>
      </c>
      <c r="B670" s="94" t="s">
        <v>339</v>
      </c>
      <c r="C670" s="94" t="s">
        <v>30</v>
      </c>
      <c r="D670" s="94" t="s">
        <v>30</v>
      </c>
      <c r="E670" s="94" t="s">
        <v>380</v>
      </c>
      <c r="F670" s="94" t="s">
        <v>295</v>
      </c>
      <c r="G670" s="96">
        <v>73000</v>
      </c>
      <c r="H670" s="96">
        <v>73000</v>
      </c>
      <c r="I670" s="96">
        <v>59936.511250000003</v>
      </c>
      <c r="J670" s="96">
        <v>59936.511250000003</v>
      </c>
      <c r="K670" s="96">
        <v>59936.511250000003</v>
      </c>
      <c r="L670" s="96">
        <f t="shared" si="300"/>
        <v>82.10480993150685</v>
      </c>
      <c r="M670" s="96">
        <f t="shared" si="301"/>
        <v>100</v>
      </c>
    </row>
    <row r="671" spans="1:13" ht="25.5">
      <c r="A671" s="93" t="s">
        <v>359</v>
      </c>
      <c r="B671" s="94" t="s">
        <v>339</v>
      </c>
      <c r="C671" s="94" t="s">
        <v>30</v>
      </c>
      <c r="D671" s="94" t="s">
        <v>30</v>
      </c>
      <c r="E671" s="94" t="s">
        <v>360</v>
      </c>
      <c r="F671" s="95" t="s">
        <v>0</v>
      </c>
      <c r="G671" s="96">
        <v>17203.2</v>
      </c>
      <c r="H671" s="96">
        <f>H672</f>
        <v>17203.2</v>
      </c>
      <c r="I671" s="96">
        <f t="shared" ref="I671:K671" si="320">I672</f>
        <v>17203.2</v>
      </c>
      <c r="J671" s="96">
        <f t="shared" si="320"/>
        <v>17203.2</v>
      </c>
      <c r="K671" s="96">
        <f t="shared" si="320"/>
        <v>17203.2</v>
      </c>
      <c r="L671" s="96">
        <f t="shared" si="300"/>
        <v>100</v>
      </c>
      <c r="M671" s="96">
        <f t="shared" si="301"/>
        <v>100</v>
      </c>
    </row>
    <row r="672" spans="1:13">
      <c r="A672" s="93" t="s">
        <v>368</v>
      </c>
      <c r="B672" s="94" t="s">
        <v>339</v>
      </c>
      <c r="C672" s="94" t="s">
        <v>30</v>
      </c>
      <c r="D672" s="94" t="s">
        <v>30</v>
      </c>
      <c r="E672" s="94" t="s">
        <v>381</v>
      </c>
      <c r="F672" s="95" t="s">
        <v>0</v>
      </c>
      <c r="G672" s="96">
        <v>17203.2</v>
      </c>
      <c r="H672" s="96">
        <f>H673</f>
        <v>17203.2</v>
      </c>
      <c r="I672" s="96">
        <f t="shared" ref="I672:K673" si="321">I673</f>
        <v>17203.2</v>
      </c>
      <c r="J672" s="96">
        <f t="shared" si="321"/>
        <v>17203.2</v>
      </c>
      <c r="K672" s="96">
        <f t="shared" si="321"/>
        <v>17203.2</v>
      </c>
      <c r="L672" s="96">
        <f t="shared" si="300"/>
        <v>100</v>
      </c>
      <c r="M672" s="96">
        <f t="shared" si="301"/>
        <v>100</v>
      </c>
    </row>
    <row r="673" spans="1:13">
      <c r="A673" s="93" t="s">
        <v>156</v>
      </c>
      <c r="B673" s="94" t="s">
        <v>339</v>
      </c>
      <c r="C673" s="94" t="s">
        <v>30</v>
      </c>
      <c r="D673" s="94" t="s">
        <v>30</v>
      </c>
      <c r="E673" s="94" t="s">
        <v>381</v>
      </c>
      <c r="F673" s="94" t="s">
        <v>157</v>
      </c>
      <c r="G673" s="96">
        <v>17203.2</v>
      </c>
      <c r="H673" s="96">
        <f>H674</f>
        <v>17203.2</v>
      </c>
      <c r="I673" s="96">
        <f t="shared" si="321"/>
        <v>17203.2</v>
      </c>
      <c r="J673" s="96">
        <f t="shared" si="321"/>
        <v>17203.2</v>
      </c>
      <c r="K673" s="96">
        <f t="shared" si="321"/>
        <v>17203.2</v>
      </c>
      <c r="L673" s="96">
        <f t="shared" si="300"/>
        <v>100</v>
      </c>
      <c r="M673" s="96">
        <f t="shared" si="301"/>
        <v>100</v>
      </c>
    </row>
    <row r="674" spans="1:13" ht="25.5">
      <c r="A674" s="93" t="s">
        <v>294</v>
      </c>
      <c r="B674" s="94" t="s">
        <v>339</v>
      </c>
      <c r="C674" s="94" t="s">
        <v>30</v>
      </c>
      <c r="D674" s="94" t="s">
        <v>30</v>
      </c>
      <c r="E674" s="94" t="s">
        <v>381</v>
      </c>
      <c r="F674" s="94" t="s">
        <v>295</v>
      </c>
      <c r="G674" s="96">
        <v>17203.2</v>
      </c>
      <c r="H674" s="96">
        <v>17203.2</v>
      </c>
      <c r="I674" s="96">
        <v>17203.2</v>
      </c>
      <c r="J674" s="96">
        <v>17203.2</v>
      </c>
      <c r="K674" s="96">
        <v>17203.2</v>
      </c>
      <c r="L674" s="96">
        <f t="shared" si="300"/>
        <v>100</v>
      </c>
      <c r="M674" s="96">
        <f t="shared" si="301"/>
        <v>100</v>
      </c>
    </row>
    <row r="675" spans="1:13">
      <c r="A675" s="93" t="s">
        <v>353</v>
      </c>
      <c r="B675" s="94" t="s">
        <v>339</v>
      </c>
      <c r="C675" s="94" t="s">
        <v>30</v>
      </c>
      <c r="D675" s="94" t="s">
        <v>30</v>
      </c>
      <c r="E675" s="94" t="s">
        <v>354</v>
      </c>
      <c r="F675" s="95" t="s">
        <v>0</v>
      </c>
      <c r="G675" s="96">
        <v>1690</v>
      </c>
      <c r="H675" s="96">
        <f>H676</f>
        <v>1690</v>
      </c>
      <c r="I675" s="96">
        <f t="shared" ref="I675:K677" si="322">I676</f>
        <v>1690</v>
      </c>
      <c r="J675" s="96">
        <f t="shared" si="322"/>
        <v>1690</v>
      </c>
      <c r="K675" s="96">
        <f t="shared" si="322"/>
        <v>1690</v>
      </c>
      <c r="L675" s="96">
        <f t="shared" si="300"/>
        <v>100</v>
      </c>
      <c r="M675" s="96">
        <f t="shared" si="301"/>
        <v>100</v>
      </c>
    </row>
    <row r="676" spans="1:13">
      <c r="A676" s="93" t="s">
        <v>128</v>
      </c>
      <c r="B676" s="94" t="s">
        <v>339</v>
      </c>
      <c r="C676" s="94" t="s">
        <v>30</v>
      </c>
      <c r="D676" s="94" t="s">
        <v>30</v>
      </c>
      <c r="E676" s="94" t="s">
        <v>355</v>
      </c>
      <c r="F676" s="95" t="s">
        <v>0</v>
      </c>
      <c r="G676" s="96">
        <v>1690</v>
      </c>
      <c r="H676" s="96">
        <f>H677</f>
        <v>1690</v>
      </c>
      <c r="I676" s="96">
        <f t="shared" si="322"/>
        <v>1690</v>
      </c>
      <c r="J676" s="96">
        <f t="shared" si="322"/>
        <v>1690</v>
      </c>
      <c r="K676" s="96">
        <f t="shared" si="322"/>
        <v>1690</v>
      </c>
      <c r="L676" s="96">
        <f t="shared" si="300"/>
        <v>100</v>
      </c>
      <c r="M676" s="96">
        <f t="shared" si="301"/>
        <v>100</v>
      </c>
    </row>
    <row r="677" spans="1:13" ht="25.5">
      <c r="A677" s="93" t="s">
        <v>130</v>
      </c>
      <c r="B677" s="94" t="s">
        <v>339</v>
      </c>
      <c r="C677" s="94" t="s">
        <v>30</v>
      </c>
      <c r="D677" s="94" t="s">
        <v>30</v>
      </c>
      <c r="E677" s="94" t="s">
        <v>355</v>
      </c>
      <c r="F677" s="94" t="s">
        <v>131</v>
      </c>
      <c r="G677" s="96">
        <v>1690</v>
      </c>
      <c r="H677" s="96">
        <f>H678</f>
        <v>1690</v>
      </c>
      <c r="I677" s="96">
        <f t="shared" si="322"/>
        <v>1690</v>
      </c>
      <c r="J677" s="96">
        <f t="shared" si="322"/>
        <v>1690</v>
      </c>
      <c r="K677" s="96">
        <f t="shared" si="322"/>
        <v>1690</v>
      </c>
      <c r="L677" s="96">
        <f t="shared" si="300"/>
        <v>100</v>
      </c>
      <c r="M677" s="96">
        <f t="shared" si="301"/>
        <v>100</v>
      </c>
    </row>
    <row r="678" spans="1:13">
      <c r="A678" s="93" t="s">
        <v>132</v>
      </c>
      <c r="B678" s="94" t="s">
        <v>339</v>
      </c>
      <c r="C678" s="94" t="s">
        <v>30</v>
      </c>
      <c r="D678" s="94" t="s">
        <v>30</v>
      </c>
      <c r="E678" s="94" t="s">
        <v>355</v>
      </c>
      <c r="F678" s="94" t="s">
        <v>133</v>
      </c>
      <c r="G678" s="96">
        <v>1690</v>
      </c>
      <c r="H678" s="96">
        <v>1690</v>
      </c>
      <c r="I678" s="96">
        <v>1690</v>
      </c>
      <c r="J678" s="96">
        <v>1690</v>
      </c>
      <c r="K678" s="96">
        <v>1690</v>
      </c>
      <c r="L678" s="96">
        <f t="shared" si="300"/>
        <v>100</v>
      </c>
      <c r="M678" s="96">
        <f t="shared" si="301"/>
        <v>100</v>
      </c>
    </row>
    <row r="679" spans="1:13">
      <c r="A679" s="93" t="s">
        <v>344</v>
      </c>
      <c r="B679" s="94" t="s">
        <v>339</v>
      </c>
      <c r="C679" s="94" t="s">
        <v>30</v>
      </c>
      <c r="D679" s="94" t="s">
        <v>30</v>
      </c>
      <c r="E679" s="94" t="s">
        <v>345</v>
      </c>
      <c r="F679" s="95" t="s">
        <v>0</v>
      </c>
      <c r="G679" s="96">
        <v>36300</v>
      </c>
      <c r="H679" s="96">
        <f>H680+H683+H687</f>
        <v>38300</v>
      </c>
      <c r="I679" s="96">
        <f>I680+I683+I687</f>
        <v>24028.088240000001</v>
      </c>
      <c r="J679" s="96">
        <f t="shared" ref="J679:K679" si="323">J680+J683+J687</f>
        <v>23560.38161</v>
      </c>
      <c r="K679" s="96">
        <f t="shared" si="323"/>
        <v>22852.020380000002</v>
      </c>
      <c r="L679" s="96">
        <f t="shared" si="300"/>
        <v>59.665849556135775</v>
      </c>
      <c r="M679" s="96">
        <f t="shared" si="301"/>
        <v>95.105445559159477</v>
      </c>
    </row>
    <row r="680" spans="1:13">
      <c r="A680" s="93" t="s">
        <v>382</v>
      </c>
      <c r="B680" s="94" t="s">
        <v>339</v>
      </c>
      <c r="C680" s="94" t="s">
        <v>30</v>
      </c>
      <c r="D680" s="94" t="s">
        <v>30</v>
      </c>
      <c r="E680" s="94" t="s">
        <v>383</v>
      </c>
      <c r="F680" s="95" t="s">
        <v>0</v>
      </c>
      <c r="G680" s="96">
        <v>2000</v>
      </c>
      <c r="H680" s="96">
        <f>H681</f>
        <v>4000</v>
      </c>
      <c r="I680" s="96">
        <f t="shared" ref="I680:K680" si="324">I681</f>
        <v>4000</v>
      </c>
      <c r="J680" s="96">
        <f t="shared" si="324"/>
        <v>3532.2933699999999</v>
      </c>
      <c r="K680" s="96">
        <f t="shared" si="324"/>
        <v>3532.2933699999999</v>
      </c>
      <c r="L680" s="96">
        <f t="shared" si="300"/>
        <v>88.307334249999997</v>
      </c>
      <c r="M680" s="96">
        <f t="shared" si="301"/>
        <v>88.307334249999997</v>
      </c>
    </row>
    <row r="681" spans="1:13">
      <c r="A681" s="93" t="s">
        <v>156</v>
      </c>
      <c r="B681" s="94" t="s">
        <v>339</v>
      </c>
      <c r="C681" s="94" t="s">
        <v>30</v>
      </c>
      <c r="D681" s="94" t="s">
        <v>30</v>
      </c>
      <c r="E681" s="94" t="s">
        <v>383</v>
      </c>
      <c r="F681" s="94" t="s">
        <v>157</v>
      </c>
      <c r="G681" s="96">
        <v>2000</v>
      </c>
      <c r="H681" s="96">
        <f>H682</f>
        <v>4000</v>
      </c>
      <c r="I681" s="96">
        <f t="shared" ref="I681:K681" si="325">I682</f>
        <v>4000</v>
      </c>
      <c r="J681" s="96">
        <f t="shared" si="325"/>
        <v>3532.2933699999999</v>
      </c>
      <c r="K681" s="96">
        <f t="shared" si="325"/>
        <v>3532.2933699999999</v>
      </c>
      <c r="L681" s="96">
        <f t="shared" si="300"/>
        <v>88.307334249999997</v>
      </c>
      <c r="M681" s="96">
        <f t="shared" si="301"/>
        <v>88.307334249999997</v>
      </c>
    </row>
    <row r="682" spans="1:13">
      <c r="A682" s="93" t="s">
        <v>158</v>
      </c>
      <c r="B682" s="94" t="s">
        <v>339</v>
      </c>
      <c r="C682" s="94" t="s">
        <v>30</v>
      </c>
      <c r="D682" s="94" t="s">
        <v>30</v>
      </c>
      <c r="E682" s="94" t="s">
        <v>383</v>
      </c>
      <c r="F682" s="94" t="s">
        <v>159</v>
      </c>
      <c r="G682" s="96">
        <v>2000</v>
      </c>
      <c r="H682" s="96">
        <v>4000</v>
      </c>
      <c r="I682" s="96">
        <v>4000</v>
      </c>
      <c r="J682" s="96">
        <v>3532.2933699999999</v>
      </c>
      <c r="K682" s="96">
        <v>3532.2933699999999</v>
      </c>
      <c r="L682" s="96">
        <f t="shared" si="300"/>
        <v>88.307334249999997</v>
      </c>
      <c r="M682" s="96">
        <f t="shared" si="301"/>
        <v>88.307334249999997</v>
      </c>
    </row>
    <row r="683" spans="1:13">
      <c r="A683" s="93" t="s">
        <v>128</v>
      </c>
      <c r="B683" s="94" t="s">
        <v>339</v>
      </c>
      <c r="C683" s="94" t="s">
        <v>30</v>
      </c>
      <c r="D683" s="94" t="s">
        <v>30</v>
      </c>
      <c r="E683" s="94" t="s">
        <v>346</v>
      </c>
      <c r="F683" s="95" t="s">
        <v>0</v>
      </c>
      <c r="G683" s="96">
        <v>16900</v>
      </c>
      <c r="H683" s="96">
        <f>H684</f>
        <v>16900</v>
      </c>
      <c r="I683" s="96">
        <f t="shared" ref="I683:K683" si="326">I684</f>
        <v>8389.0482400000001</v>
      </c>
      <c r="J683" s="96">
        <f t="shared" si="326"/>
        <v>8389.0482400000001</v>
      </c>
      <c r="K683" s="96">
        <f t="shared" si="326"/>
        <v>8389.0482400000001</v>
      </c>
      <c r="L683" s="96">
        <f t="shared" si="300"/>
        <v>49.639338698224854</v>
      </c>
      <c r="M683" s="96">
        <f t="shared" si="301"/>
        <v>100</v>
      </c>
    </row>
    <row r="684" spans="1:13" ht="25.5">
      <c r="A684" s="93" t="s">
        <v>130</v>
      </c>
      <c r="B684" s="94" t="s">
        <v>339</v>
      </c>
      <c r="C684" s="94" t="s">
        <v>30</v>
      </c>
      <c r="D684" s="94" t="s">
        <v>30</v>
      </c>
      <c r="E684" s="94" t="s">
        <v>346</v>
      </c>
      <c r="F684" s="94" t="s">
        <v>131</v>
      </c>
      <c r="G684" s="96">
        <v>16900</v>
      </c>
      <c r="H684" s="96">
        <f>H685+H686</f>
        <v>16900</v>
      </c>
      <c r="I684" s="96">
        <f t="shared" ref="I684:K684" si="327">I685+I686</f>
        <v>8389.0482400000001</v>
      </c>
      <c r="J684" s="96">
        <f t="shared" si="327"/>
        <v>8389.0482400000001</v>
      </c>
      <c r="K684" s="96">
        <f t="shared" si="327"/>
        <v>8389.0482400000001</v>
      </c>
      <c r="L684" s="96">
        <f t="shared" si="300"/>
        <v>49.639338698224854</v>
      </c>
      <c r="M684" s="96">
        <f t="shared" si="301"/>
        <v>100</v>
      </c>
    </row>
    <row r="685" spans="1:13">
      <c r="A685" s="93" t="s">
        <v>132</v>
      </c>
      <c r="B685" s="94" t="s">
        <v>339</v>
      </c>
      <c r="C685" s="94" t="s">
        <v>30</v>
      </c>
      <c r="D685" s="94" t="s">
        <v>30</v>
      </c>
      <c r="E685" s="94" t="s">
        <v>346</v>
      </c>
      <c r="F685" s="94" t="s">
        <v>133</v>
      </c>
      <c r="G685" s="96">
        <v>16676.7</v>
      </c>
      <c r="H685" s="96">
        <v>16566.3</v>
      </c>
      <c r="I685" s="96">
        <v>8138.0082400000001</v>
      </c>
      <c r="J685" s="96">
        <v>8138.0082400000001</v>
      </c>
      <c r="K685" s="96">
        <v>8138.0082400000001</v>
      </c>
      <c r="L685" s="96">
        <f t="shared" si="300"/>
        <v>49.123873405648823</v>
      </c>
      <c r="M685" s="96">
        <f t="shared" si="301"/>
        <v>100</v>
      </c>
    </row>
    <row r="686" spans="1:13">
      <c r="A686" s="93" t="s">
        <v>165</v>
      </c>
      <c r="B686" s="94" t="s">
        <v>339</v>
      </c>
      <c r="C686" s="94" t="s">
        <v>30</v>
      </c>
      <c r="D686" s="94" t="s">
        <v>30</v>
      </c>
      <c r="E686" s="94" t="s">
        <v>346</v>
      </c>
      <c r="F686" s="94" t="s">
        <v>166</v>
      </c>
      <c r="G686" s="96">
        <v>223.3</v>
      </c>
      <c r="H686" s="96">
        <v>333.7</v>
      </c>
      <c r="I686" s="96">
        <v>251.04</v>
      </c>
      <c r="J686" s="96">
        <v>251.04</v>
      </c>
      <c r="K686" s="96">
        <v>251.04</v>
      </c>
      <c r="L686" s="96">
        <f t="shared" si="300"/>
        <v>75.229247827389869</v>
      </c>
      <c r="M686" s="96">
        <f t="shared" si="301"/>
        <v>100</v>
      </c>
    </row>
    <row r="687" spans="1:13">
      <c r="A687" s="93" t="s">
        <v>368</v>
      </c>
      <c r="B687" s="94" t="s">
        <v>339</v>
      </c>
      <c r="C687" s="94" t="s">
        <v>30</v>
      </c>
      <c r="D687" s="94" t="s">
        <v>30</v>
      </c>
      <c r="E687" s="94" t="s">
        <v>384</v>
      </c>
      <c r="F687" s="95" t="s">
        <v>0</v>
      </c>
      <c r="G687" s="96">
        <v>17400</v>
      </c>
      <c r="H687" s="96">
        <f>H688+H690</f>
        <v>17400</v>
      </c>
      <c r="I687" s="96">
        <f>I688+I690</f>
        <v>11639.04</v>
      </c>
      <c r="J687" s="96">
        <f t="shared" ref="J687:K687" si="328">J688+J690</f>
        <v>11639.04</v>
      </c>
      <c r="K687" s="96">
        <f t="shared" si="328"/>
        <v>10930.67877</v>
      </c>
      <c r="L687" s="96">
        <f t="shared" si="300"/>
        <v>62.819992931034484</v>
      </c>
      <c r="M687" s="96">
        <f t="shared" si="301"/>
        <v>93.91392047797757</v>
      </c>
    </row>
    <row r="688" spans="1:13">
      <c r="A688" s="93" t="s">
        <v>152</v>
      </c>
      <c r="B688" s="94" t="s">
        <v>339</v>
      </c>
      <c r="C688" s="94" t="s">
        <v>30</v>
      </c>
      <c r="D688" s="94" t="s">
        <v>30</v>
      </c>
      <c r="E688" s="94" t="s">
        <v>384</v>
      </c>
      <c r="F688" s="94" t="s">
        <v>153</v>
      </c>
      <c r="G688" s="96">
        <v>5500</v>
      </c>
      <c r="H688" s="96">
        <f>H689</f>
        <v>5500</v>
      </c>
      <c r="I688" s="96">
        <f t="shared" ref="I688:K688" si="329">I689</f>
        <v>4144.04</v>
      </c>
      <c r="J688" s="96">
        <f t="shared" si="329"/>
        <v>4144.04</v>
      </c>
      <c r="K688" s="96">
        <f t="shared" si="329"/>
        <v>4028.5798</v>
      </c>
      <c r="L688" s="96">
        <f t="shared" si="300"/>
        <v>73.246905454545455</v>
      </c>
      <c r="M688" s="96">
        <f t="shared" si="301"/>
        <v>97.213825156127839</v>
      </c>
    </row>
    <row r="689" spans="1:14" ht="25.5">
      <c r="A689" s="93" t="s">
        <v>154</v>
      </c>
      <c r="B689" s="94" t="s">
        <v>339</v>
      </c>
      <c r="C689" s="94" t="s">
        <v>30</v>
      </c>
      <c r="D689" s="94" t="s">
        <v>30</v>
      </c>
      <c r="E689" s="94" t="s">
        <v>384</v>
      </c>
      <c r="F689" s="94" t="s">
        <v>155</v>
      </c>
      <c r="G689" s="96">
        <v>5500</v>
      </c>
      <c r="H689" s="96">
        <v>5500</v>
      </c>
      <c r="I689" s="96">
        <v>4144.04</v>
      </c>
      <c r="J689" s="96">
        <v>4144.04</v>
      </c>
      <c r="K689" s="96">
        <v>4028.5798</v>
      </c>
      <c r="L689" s="96">
        <f t="shared" si="300"/>
        <v>73.246905454545455</v>
      </c>
      <c r="M689" s="96">
        <f t="shared" si="301"/>
        <v>97.213825156127839</v>
      </c>
    </row>
    <row r="690" spans="1:14">
      <c r="A690" s="93" t="s">
        <v>156</v>
      </c>
      <c r="B690" s="94" t="s">
        <v>339</v>
      </c>
      <c r="C690" s="94" t="s">
        <v>30</v>
      </c>
      <c r="D690" s="94" t="s">
        <v>30</v>
      </c>
      <c r="E690" s="94" t="s">
        <v>384</v>
      </c>
      <c r="F690" s="94" t="s">
        <v>157</v>
      </c>
      <c r="G690" s="96">
        <v>11900</v>
      </c>
      <c r="H690" s="96">
        <f>H691+H692</f>
        <v>11900</v>
      </c>
      <c r="I690" s="96">
        <f t="shared" ref="I690:K690" si="330">I691+I692</f>
        <v>7495</v>
      </c>
      <c r="J690" s="96">
        <f t="shared" si="330"/>
        <v>7495</v>
      </c>
      <c r="K690" s="96">
        <f t="shared" si="330"/>
        <v>6902.09897</v>
      </c>
      <c r="L690" s="96">
        <f t="shared" si="300"/>
        <v>58.00083168067227</v>
      </c>
      <c r="M690" s="96">
        <f t="shared" si="301"/>
        <v>92.089379186124091</v>
      </c>
    </row>
    <row r="691" spans="1:14" ht="25.5">
      <c r="A691" s="93" t="s">
        <v>294</v>
      </c>
      <c r="B691" s="94" t="s">
        <v>339</v>
      </c>
      <c r="C691" s="94" t="s">
        <v>30</v>
      </c>
      <c r="D691" s="94" t="s">
        <v>30</v>
      </c>
      <c r="E691" s="94" t="s">
        <v>384</v>
      </c>
      <c r="F691" s="94" t="s">
        <v>295</v>
      </c>
      <c r="G691" s="96">
        <v>5000</v>
      </c>
      <c r="H691" s="96">
        <v>5000</v>
      </c>
      <c r="I691" s="96">
        <v>3200</v>
      </c>
      <c r="J691" s="96">
        <v>3200</v>
      </c>
      <c r="K691" s="96">
        <v>3200</v>
      </c>
      <c r="L691" s="96">
        <f t="shared" si="300"/>
        <v>64</v>
      </c>
      <c r="M691" s="96">
        <f t="shared" si="301"/>
        <v>100</v>
      </c>
    </row>
    <row r="692" spans="1:14">
      <c r="A692" s="93" t="s">
        <v>158</v>
      </c>
      <c r="B692" s="94" t="s">
        <v>339</v>
      </c>
      <c r="C692" s="94" t="s">
        <v>30</v>
      </c>
      <c r="D692" s="94" t="s">
        <v>30</v>
      </c>
      <c r="E692" s="94" t="s">
        <v>384</v>
      </c>
      <c r="F692" s="94" t="s">
        <v>159</v>
      </c>
      <c r="G692" s="96">
        <v>6900</v>
      </c>
      <c r="H692" s="96">
        <v>6900</v>
      </c>
      <c r="I692" s="96">
        <v>4295</v>
      </c>
      <c r="J692" s="96">
        <v>4295</v>
      </c>
      <c r="K692" s="96">
        <v>3702.09897</v>
      </c>
      <c r="L692" s="96">
        <f t="shared" si="300"/>
        <v>53.653608260869568</v>
      </c>
      <c r="M692" s="96">
        <f t="shared" si="301"/>
        <v>86.195552270081492</v>
      </c>
    </row>
    <row r="693" spans="1:14" ht="25.5">
      <c r="A693" s="93" t="s">
        <v>385</v>
      </c>
      <c r="B693" s="94" t="s">
        <v>339</v>
      </c>
      <c r="C693" s="94" t="s">
        <v>30</v>
      </c>
      <c r="D693" s="94" t="s">
        <v>30</v>
      </c>
      <c r="E693" s="94" t="s">
        <v>386</v>
      </c>
      <c r="F693" s="95" t="s">
        <v>0</v>
      </c>
      <c r="G693" s="96">
        <v>427738.8</v>
      </c>
      <c r="H693" s="96">
        <f>H694+H697+H700+H706+H703</f>
        <v>562785.5</v>
      </c>
      <c r="I693" s="96">
        <f t="shared" ref="I693:K693" si="331">I694+I697+I700+I706+I703</f>
        <v>351884.12098000001</v>
      </c>
      <c r="J693" s="96">
        <f t="shared" si="331"/>
        <v>351884.12098000001</v>
      </c>
      <c r="K693" s="96">
        <f t="shared" si="331"/>
        <v>349843.39006000001</v>
      </c>
      <c r="L693" s="96">
        <f t="shared" si="300"/>
        <v>62.162829365717485</v>
      </c>
      <c r="M693" s="96">
        <f t="shared" si="301"/>
        <v>99.420055979134119</v>
      </c>
    </row>
    <row r="694" spans="1:14" ht="38.25">
      <c r="A694" s="93" t="s">
        <v>387</v>
      </c>
      <c r="B694" s="94" t="s">
        <v>339</v>
      </c>
      <c r="C694" s="94" t="s">
        <v>30</v>
      </c>
      <c r="D694" s="94" t="s">
        <v>30</v>
      </c>
      <c r="E694" s="94" t="s">
        <v>388</v>
      </c>
      <c r="F694" s="95" t="s">
        <v>0</v>
      </c>
      <c r="G694" s="96">
        <v>35642.400000000001</v>
      </c>
      <c r="H694" s="96">
        <f>H695</f>
        <v>35642.400000000001</v>
      </c>
      <c r="I694" s="96">
        <f t="shared" ref="I694:K694" si="332">I695</f>
        <v>20331.098259999999</v>
      </c>
      <c r="J694" s="96">
        <f t="shared" si="332"/>
        <v>20331.098259999999</v>
      </c>
      <c r="K694" s="96">
        <f t="shared" si="332"/>
        <v>20331.098259999999</v>
      </c>
      <c r="L694" s="96">
        <f t="shared" si="300"/>
        <v>57.041889042264259</v>
      </c>
      <c r="M694" s="96">
        <f t="shared" si="301"/>
        <v>100</v>
      </c>
    </row>
    <row r="695" spans="1:14">
      <c r="A695" s="93" t="s">
        <v>152</v>
      </c>
      <c r="B695" s="94" t="s">
        <v>339</v>
      </c>
      <c r="C695" s="94" t="s">
        <v>30</v>
      </c>
      <c r="D695" s="94" t="s">
        <v>30</v>
      </c>
      <c r="E695" s="94" t="s">
        <v>388</v>
      </c>
      <c r="F695" s="94" t="s">
        <v>153</v>
      </c>
      <c r="G695" s="96">
        <v>35642.400000000001</v>
      </c>
      <c r="H695" s="96">
        <f>H696</f>
        <v>35642.400000000001</v>
      </c>
      <c r="I695" s="96">
        <f t="shared" ref="I695:K695" si="333">I696</f>
        <v>20331.098259999999</v>
      </c>
      <c r="J695" s="96">
        <f t="shared" si="333"/>
        <v>20331.098259999999</v>
      </c>
      <c r="K695" s="96">
        <f t="shared" si="333"/>
        <v>20331.098259999999</v>
      </c>
      <c r="L695" s="96">
        <f t="shared" si="300"/>
        <v>57.041889042264259</v>
      </c>
      <c r="M695" s="96">
        <f t="shared" si="301"/>
        <v>100</v>
      </c>
    </row>
    <row r="696" spans="1:14" ht="25.5">
      <c r="A696" s="93" t="s">
        <v>154</v>
      </c>
      <c r="B696" s="94" t="s">
        <v>339</v>
      </c>
      <c r="C696" s="94" t="s">
        <v>30</v>
      </c>
      <c r="D696" s="94" t="s">
        <v>30</v>
      </c>
      <c r="E696" s="94" t="s">
        <v>388</v>
      </c>
      <c r="F696" s="94" t="s">
        <v>155</v>
      </c>
      <c r="G696" s="96">
        <v>35642.400000000001</v>
      </c>
      <c r="H696" s="96">
        <v>35642.400000000001</v>
      </c>
      <c r="I696" s="96">
        <v>20331.098259999999</v>
      </c>
      <c r="J696" s="96">
        <v>20331.098259999999</v>
      </c>
      <c r="K696" s="96">
        <v>20331.098259999999</v>
      </c>
      <c r="L696" s="96">
        <f t="shared" si="300"/>
        <v>57.041889042264259</v>
      </c>
      <c r="M696" s="96">
        <f t="shared" si="301"/>
        <v>100</v>
      </c>
    </row>
    <row r="697" spans="1:14" ht="76.5">
      <c r="A697" s="93" t="s">
        <v>389</v>
      </c>
      <c r="B697" s="94" t="s">
        <v>339</v>
      </c>
      <c r="C697" s="94" t="s">
        <v>30</v>
      </c>
      <c r="D697" s="94" t="s">
        <v>30</v>
      </c>
      <c r="E697" s="94" t="s">
        <v>390</v>
      </c>
      <c r="F697" s="95" t="s">
        <v>0</v>
      </c>
      <c r="G697" s="96">
        <v>11190.8</v>
      </c>
      <c r="H697" s="96">
        <f>H698</f>
        <v>11190.8</v>
      </c>
      <c r="I697" s="96">
        <f t="shared" ref="I697:K697" si="334">I698</f>
        <v>8106.8665899999996</v>
      </c>
      <c r="J697" s="96">
        <f t="shared" si="334"/>
        <v>8106.8665899999996</v>
      </c>
      <c r="K697" s="96">
        <f t="shared" si="334"/>
        <v>8106.8665899999996</v>
      </c>
      <c r="L697" s="96">
        <f t="shared" si="300"/>
        <v>72.442243539335877</v>
      </c>
      <c r="M697" s="96">
        <f t="shared" si="301"/>
        <v>100</v>
      </c>
    </row>
    <row r="698" spans="1:14">
      <c r="A698" s="93" t="s">
        <v>152</v>
      </c>
      <c r="B698" s="94" t="s">
        <v>339</v>
      </c>
      <c r="C698" s="94" t="s">
        <v>30</v>
      </c>
      <c r="D698" s="94" t="s">
        <v>30</v>
      </c>
      <c r="E698" s="94" t="s">
        <v>390</v>
      </c>
      <c r="F698" s="94" t="s">
        <v>153</v>
      </c>
      <c r="G698" s="96">
        <v>11190.8</v>
      </c>
      <c r="H698" s="96">
        <f>H699</f>
        <v>11190.8</v>
      </c>
      <c r="I698" s="96">
        <f t="shared" ref="I698:K698" si="335">I699</f>
        <v>8106.8665899999996</v>
      </c>
      <c r="J698" s="96">
        <f t="shared" si="335"/>
        <v>8106.8665899999996</v>
      </c>
      <c r="K698" s="96">
        <f t="shared" si="335"/>
        <v>8106.8665899999996</v>
      </c>
      <c r="L698" s="96">
        <f t="shared" si="300"/>
        <v>72.442243539335877</v>
      </c>
      <c r="M698" s="96">
        <f t="shared" si="301"/>
        <v>100</v>
      </c>
    </row>
    <row r="699" spans="1:14" ht="25.5">
      <c r="A699" s="93" t="s">
        <v>154</v>
      </c>
      <c r="B699" s="94" t="s">
        <v>339</v>
      </c>
      <c r="C699" s="94" t="s">
        <v>30</v>
      </c>
      <c r="D699" s="94" t="s">
        <v>30</v>
      </c>
      <c r="E699" s="94" t="s">
        <v>390</v>
      </c>
      <c r="F699" s="94" t="s">
        <v>155</v>
      </c>
      <c r="G699" s="96">
        <v>11190.8</v>
      </c>
      <c r="H699" s="96">
        <v>11190.8</v>
      </c>
      <c r="I699" s="96">
        <v>8106.8665899999996</v>
      </c>
      <c r="J699" s="96">
        <v>8106.8665899999996</v>
      </c>
      <c r="K699" s="96">
        <v>8106.8665899999996</v>
      </c>
      <c r="L699" s="96">
        <f t="shared" si="300"/>
        <v>72.442243539335877</v>
      </c>
      <c r="M699" s="96">
        <f t="shared" si="301"/>
        <v>100</v>
      </c>
    </row>
    <row r="700" spans="1:14" ht="76.5">
      <c r="A700" s="93" t="s">
        <v>391</v>
      </c>
      <c r="B700" s="94" t="s">
        <v>339</v>
      </c>
      <c r="C700" s="94" t="s">
        <v>30</v>
      </c>
      <c r="D700" s="94" t="s">
        <v>30</v>
      </c>
      <c r="E700" s="94" t="s">
        <v>392</v>
      </c>
      <c r="F700" s="95" t="s">
        <v>0</v>
      </c>
      <c r="G700" s="96">
        <v>8019.2</v>
      </c>
      <c r="H700" s="96">
        <f>H701</f>
        <v>8019.2</v>
      </c>
      <c r="I700" s="96">
        <f t="shared" ref="I700:K700" si="336">I701</f>
        <v>3565.6598600000002</v>
      </c>
      <c r="J700" s="96">
        <f t="shared" si="336"/>
        <v>3565.6598600000002</v>
      </c>
      <c r="K700" s="96">
        <f t="shared" si="336"/>
        <v>3565.6598600000002</v>
      </c>
      <c r="L700" s="96">
        <f t="shared" si="300"/>
        <v>44.464034567039114</v>
      </c>
      <c r="M700" s="96">
        <f t="shared" si="301"/>
        <v>100</v>
      </c>
    </row>
    <row r="701" spans="1:14">
      <c r="A701" s="93" t="s">
        <v>152</v>
      </c>
      <c r="B701" s="94" t="s">
        <v>339</v>
      </c>
      <c r="C701" s="94" t="s">
        <v>30</v>
      </c>
      <c r="D701" s="94" t="s">
        <v>30</v>
      </c>
      <c r="E701" s="94" t="s">
        <v>392</v>
      </c>
      <c r="F701" s="94" t="s">
        <v>153</v>
      </c>
      <c r="G701" s="96">
        <v>8019.2</v>
      </c>
      <c r="H701" s="96">
        <f>H702</f>
        <v>8019.2</v>
      </c>
      <c r="I701" s="96">
        <f t="shared" ref="I701:K701" si="337">I702</f>
        <v>3565.6598600000002</v>
      </c>
      <c r="J701" s="96">
        <f t="shared" si="337"/>
        <v>3565.6598600000002</v>
      </c>
      <c r="K701" s="96">
        <f t="shared" si="337"/>
        <v>3565.6598600000002</v>
      </c>
      <c r="L701" s="96">
        <f t="shared" ref="L701:L767" si="338">K701/H701*100</f>
        <v>44.464034567039114</v>
      </c>
      <c r="M701" s="96">
        <f t="shared" ref="M701:M765" si="339">K701/I701*100</f>
        <v>100</v>
      </c>
    </row>
    <row r="702" spans="1:14" ht="25.5">
      <c r="A702" s="93" t="s">
        <v>154</v>
      </c>
      <c r="B702" s="94" t="s">
        <v>339</v>
      </c>
      <c r="C702" s="94" t="s">
        <v>30</v>
      </c>
      <c r="D702" s="94" t="s">
        <v>30</v>
      </c>
      <c r="E702" s="94" t="s">
        <v>392</v>
      </c>
      <c r="F702" s="94" t="s">
        <v>155</v>
      </c>
      <c r="G702" s="96">
        <v>8019.2</v>
      </c>
      <c r="H702" s="96">
        <v>8019.2</v>
      </c>
      <c r="I702" s="96">
        <v>3565.6598600000002</v>
      </c>
      <c r="J702" s="114">
        <v>3565.6598600000002</v>
      </c>
      <c r="K702" s="96">
        <v>3565.6598600000002</v>
      </c>
      <c r="L702" s="96">
        <f t="shared" si="338"/>
        <v>44.464034567039114</v>
      </c>
      <c r="M702" s="96">
        <f t="shared" si="339"/>
        <v>100</v>
      </c>
    </row>
    <row r="703" spans="1:14" s="52" customFormat="1" ht="33.75" customHeight="1">
      <c r="A703" s="104" t="s">
        <v>1199</v>
      </c>
      <c r="B703" s="94" t="s">
        <v>339</v>
      </c>
      <c r="C703" s="94" t="s">
        <v>30</v>
      </c>
      <c r="D703" s="94" t="s">
        <v>30</v>
      </c>
      <c r="E703" s="102" t="s">
        <v>1198</v>
      </c>
      <c r="F703" s="94"/>
      <c r="G703" s="96"/>
      <c r="H703" s="96">
        <f>H704</f>
        <v>135046.70000000001</v>
      </c>
      <c r="I703" s="96">
        <f t="shared" ref="I703:K704" si="340">I704</f>
        <v>2298.6846</v>
      </c>
      <c r="J703" s="96">
        <f t="shared" si="340"/>
        <v>2298.6846</v>
      </c>
      <c r="K703" s="96">
        <f t="shared" si="340"/>
        <v>2298.6846</v>
      </c>
      <c r="L703" s="96">
        <f t="shared" ref="L703:L705" si="341">K703/H703*100</f>
        <v>1.7021405187983119</v>
      </c>
      <c r="M703" s="96">
        <f t="shared" ref="M703:M705" si="342">K703/I703*100</f>
        <v>100</v>
      </c>
      <c r="N703" s="60"/>
    </row>
    <row r="704" spans="1:14" s="52" customFormat="1">
      <c r="A704" s="93" t="s">
        <v>156</v>
      </c>
      <c r="B704" s="94" t="s">
        <v>339</v>
      </c>
      <c r="C704" s="94" t="s">
        <v>30</v>
      </c>
      <c r="D704" s="94" t="s">
        <v>30</v>
      </c>
      <c r="E704" s="102" t="s">
        <v>1198</v>
      </c>
      <c r="F704" s="106">
        <v>300</v>
      </c>
      <c r="G704" s="96"/>
      <c r="H704" s="96">
        <f>H705</f>
        <v>135046.70000000001</v>
      </c>
      <c r="I704" s="96">
        <f t="shared" si="340"/>
        <v>2298.6846</v>
      </c>
      <c r="J704" s="96">
        <f t="shared" si="340"/>
        <v>2298.6846</v>
      </c>
      <c r="K704" s="96">
        <f t="shared" si="340"/>
        <v>2298.6846</v>
      </c>
      <c r="L704" s="96">
        <f t="shared" si="341"/>
        <v>1.7021405187983119</v>
      </c>
      <c r="M704" s="96">
        <f t="shared" si="342"/>
        <v>100</v>
      </c>
      <c r="N704" s="60"/>
    </row>
    <row r="705" spans="1:14" s="52" customFormat="1" ht="25.5">
      <c r="A705" s="93" t="s">
        <v>294</v>
      </c>
      <c r="B705" s="94" t="s">
        <v>339</v>
      </c>
      <c r="C705" s="94" t="s">
        <v>30</v>
      </c>
      <c r="D705" s="94" t="s">
        <v>30</v>
      </c>
      <c r="E705" s="102" t="s">
        <v>1198</v>
      </c>
      <c r="F705" s="94">
        <v>320</v>
      </c>
      <c r="G705" s="96"/>
      <c r="H705" s="96">
        <v>135046.70000000001</v>
      </c>
      <c r="I705" s="96">
        <v>2298.6846</v>
      </c>
      <c r="J705" s="96">
        <v>2298.6846</v>
      </c>
      <c r="K705" s="96">
        <v>2298.6846</v>
      </c>
      <c r="L705" s="96">
        <f t="shared" si="341"/>
        <v>1.7021405187983119</v>
      </c>
      <c r="M705" s="96">
        <f t="shared" si="342"/>
        <v>100</v>
      </c>
      <c r="N705" s="60"/>
    </row>
    <row r="706" spans="1:14">
      <c r="A706" s="93" t="s">
        <v>368</v>
      </c>
      <c r="B706" s="94" t="s">
        <v>339</v>
      </c>
      <c r="C706" s="94" t="s">
        <v>30</v>
      </c>
      <c r="D706" s="94" t="s">
        <v>30</v>
      </c>
      <c r="E706" s="94" t="s">
        <v>393</v>
      </c>
      <c r="F706" s="95" t="s">
        <v>0</v>
      </c>
      <c r="G706" s="96">
        <v>372886.4</v>
      </c>
      <c r="H706" s="96">
        <f>H707+H709</f>
        <v>372886.4</v>
      </c>
      <c r="I706" s="96">
        <f t="shared" ref="I706:K706" si="343">I707+I709</f>
        <v>317581.81167000002</v>
      </c>
      <c r="J706" s="96">
        <f t="shared" si="343"/>
        <v>317581.81167000002</v>
      </c>
      <c r="K706" s="96">
        <f t="shared" si="343"/>
        <v>315541.08075000002</v>
      </c>
      <c r="L706" s="96">
        <f t="shared" si="338"/>
        <v>84.621236052052325</v>
      </c>
      <c r="M706" s="96">
        <f t="shared" si="339"/>
        <v>99.357415681562856</v>
      </c>
    </row>
    <row r="707" spans="1:14">
      <c r="A707" s="93" t="s">
        <v>152</v>
      </c>
      <c r="B707" s="94" t="s">
        <v>339</v>
      </c>
      <c r="C707" s="94" t="s">
        <v>30</v>
      </c>
      <c r="D707" s="94" t="s">
        <v>30</v>
      </c>
      <c r="E707" s="94" t="s">
        <v>393</v>
      </c>
      <c r="F707" s="94" t="s">
        <v>153</v>
      </c>
      <c r="G707" s="96">
        <v>35751.199999999997</v>
      </c>
      <c r="H707" s="96">
        <f>H708</f>
        <v>35751.199999999997</v>
      </c>
      <c r="I707" s="96">
        <f t="shared" ref="I707:K707" si="344">I708</f>
        <v>30453.938289999998</v>
      </c>
      <c r="J707" s="96">
        <f t="shared" si="344"/>
        <v>30453.938289999998</v>
      </c>
      <c r="K707" s="96">
        <f t="shared" si="344"/>
        <v>30441.436570000002</v>
      </c>
      <c r="L707" s="96">
        <f t="shared" si="338"/>
        <v>85.148013409340123</v>
      </c>
      <c r="M707" s="96">
        <f t="shared" si="339"/>
        <v>99.958948757691218</v>
      </c>
    </row>
    <row r="708" spans="1:14" ht="25.5">
      <c r="A708" s="93" t="s">
        <v>154</v>
      </c>
      <c r="B708" s="94" t="s">
        <v>339</v>
      </c>
      <c r="C708" s="94" t="s">
        <v>30</v>
      </c>
      <c r="D708" s="94" t="s">
        <v>30</v>
      </c>
      <c r="E708" s="94" t="s">
        <v>393</v>
      </c>
      <c r="F708" s="94" t="s">
        <v>155</v>
      </c>
      <c r="G708" s="96">
        <v>35751.199999999997</v>
      </c>
      <c r="H708" s="96">
        <v>35751.199999999997</v>
      </c>
      <c r="I708" s="96">
        <v>30453.938289999998</v>
      </c>
      <c r="J708" s="96">
        <v>30453.938289999998</v>
      </c>
      <c r="K708" s="96">
        <v>30441.436570000002</v>
      </c>
      <c r="L708" s="96">
        <f t="shared" si="338"/>
        <v>85.148013409340123</v>
      </c>
      <c r="M708" s="96">
        <f t="shared" si="339"/>
        <v>99.958948757691218</v>
      </c>
    </row>
    <row r="709" spans="1:14">
      <c r="A709" s="93" t="s">
        <v>156</v>
      </c>
      <c r="B709" s="94" t="s">
        <v>339</v>
      </c>
      <c r="C709" s="94" t="s">
        <v>30</v>
      </c>
      <c r="D709" s="94" t="s">
        <v>30</v>
      </c>
      <c r="E709" s="94" t="s">
        <v>393</v>
      </c>
      <c r="F709" s="94" t="s">
        <v>157</v>
      </c>
      <c r="G709" s="96">
        <v>337135.2</v>
      </c>
      <c r="H709" s="96">
        <f>H710</f>
        <v>337135.2</v>
      </c>
      <c r="I709" s="96">
        <f t="shared" ref="I709:K709" si="345">I710</f>
        <v>287127.87338</v>
      </c>
      <c r="J709" s="96">
        <f t="shared" si="345"/>
        <v>287127.87338</v>
      </c>
      <c r="K709" s="96">
        <f t="shared" si="345"/>
        <v>285099.64418</v>
      </c>
      <c r="L709" s="96">
        <f t="shared" si="338"/>
        <v>84.565374419520708</v>
      </c>
      <c r="M709" s="96">
        <f t="shared" si="339"/>
        <v>99.293614661605588</v>
      </c>
    </row>
    <row r="710" spans="1:14" ht="25.5">
      <c r="A710" s="93" t="s">
        <v>294</v>
      </c>
      <c r="B710" s="94" t="s">
        <v>339</v>
      </c>
      <c r="C710" s="94" t="s">
        <v>30</v>
      </c>
      <c r="D710" s="94" t="s">
        <v>30</v>
      </c>
      <c r="E710" s="94" t="s">
        <v>393</v>
      </c>
      <c r="F710" s="94" t="s">
        <v>295</v>
      </c>
      <c r="G710" s="96">
        <v>337135.2</v>
      </c>
      <c r="H710" s="96">
        <v>337135.2</v>
      </c>
      <c r="I710" s="96">
        <v>287127.87338</v>
      </c>
      <c r="J710" s="96">
        <v>287127.87338</v>
      </c>
      <c r="K710" s="96">
        <v>285099.64418</v>
      </c>
      <c r="L710" s="96">
        <f t="shared" si="338"/>
        <v>84.565374419520708</v>
      </c>
      <c r="M710" s="96">
        <f t="shared" si="339"/>
        <v>99.293614661605588</v>
      </c>
    </row>
    <row r="711" spans="1:14">
      <c r="A711" s="93" t="s">
        <v>394</v>
      </c>
      <c r="B711" s="94" t="s">
        <v>339</v>
      </c>
      <c r="C711" s="94" t="s">
        <v>30</v>
      </c>
      <c r="D711" s="94" t="s">
        <v>30</v>
      </c>
      <c r="E711" s="94" t="s">
        <v>395</v>
      </c>
      <c r="F711" s="95" t="s">
        <v>0</v>
      </c>
      <c r="G711" s="96">
        <v>7950</v>
      </c>
      <c r="H711" s="96">
        <f>H712</f>
        <v>7950</v>
      </c>
      <c r="I711" s="96">
        <f t="shared" ref="I711:K712" si="346">I712</f>
        <v>5806.6597199999997</v>
      </c>
      <c r="J711" s="96">
        <f t="shared" si="346"/>
        <v>5806.6597199999997</v>
      </c>
      <c r="K711" s="96">
        <f t="shared" si="346"/>
        <v>5806.6597199999997</v>
      </c>
      <c r="L711" s="96">
        <f t="shared" si="338"/>
        <v>73.03974490566037</v>
      </c>
      <c r="M711" s="96">
        <f t="shared" si="339"/>
        <v>100</v>
      </c>
    </row>
    <row r="712" spans="1:14">
      <c r="A712" s="93" t="s">
        <v>128</v>
      </c>
      <c r="B712" s="94" t="s">
        <v>339</v>
      </c>
      <c r="C712" s="94" t="s">
        <v>30</v>
      </c>
      <c r="D712" s="94" t="s">
        <v>30</v>
      </c>
      <c r="E712" s="94" t="s">
        <v>396</v>
      </c>
      <c r="F712" s="95" t="s">
        <v>0</v>
      </c>
      <c r="G712" s="96">
        <v>7950</v>
      </c>
      <c r="H712" s="96">
        <f>H713</f>
        <v>7950</v>
      </c>
      <c r="I712" s="96">
        <f t="shared" si="346"/>
        <v>5806.6597199999997</v>
      </c>
      <c r="J712" s="96">
        <f t="shared" si="346"/>
        <v>5806.6597199999997</v>
      </c>
      <c r="K712" s="96">
        <f t="shared" si="346"/>
        <v>5806.6597199999997</v>
      </c>
      <c r="L712" s="96">
        <f t="shared" si="338"/>
        <v>73.03974490566037</v>
      </c>
      <c r="M712" s="96">
        <f t="shared" si="339"/>
        <v>100</v>
      </c>
    </row>
    <row r="713" spans="1:14" ht="25.5">
      <c r="A713" s="93" t="s">
        <v>130</v>
      </c>
      <c r="B713" s="94" t="s">
        <v>339</v>
      </c>
      <c r="C713" s="94" t="s">
        <v>30</v>
      </c>
      <c r="D713" s="94" t="s">
        <v>30</v>
      </c>
      <c r="E713" s="94" t="s">
        <v>396</v>
      </c>
      <c r="F713" s="94" t="s">
        <v>131</v>
      </c>
      <c r="G713" s="96">
        <v>7950</v>
      </c>
      <c r="H713" s="96">
        <f>H714+H715</f>
        <v>7950</v>
      </c>
      <c r="I713" s="96">
        <f t="shared" ref="I713:K713" si="347">I714+I715</f>
        <v>5806.6597199999997</v>
      </c>
      <c r="J713" s="96">
        <f t="shared" si="347"/>
        <v>5806.6597199999997</v>
      </c>
      <c r="K713" s="96">
        <f t="shared" si="347"/>
        <v>5806.6597199999997</v>
      </c>
      <c r="L713" s="96">
        <f t="shared" si="338"/>
        <v>73.03974490566037</v>
      </c>
      <c r="M713" s="96">
        <f t="shared" si="339"/>
        <v>100</v>
      </c>
    </row>
    <row r="714" spans="1:14">
      <c r="A714" s="93" t="s">
        <v>132</v>
      </c>
      <c r="B714" s="94" t="s">
        <v>339</v>
      </c>
      <c r="C714" s="94" t="s">
        <v>30</v>
      </c>
      <c r="D714" s="94" t="s">
        <v>30</v>
      </c>
      <c r="E714" s="94" t="s">
        <v>396</v>
      </c>
      <c r="F714" s="94" t="s">
        <v>133</v>
      </c>
      <c r="G714" s="96">
        <v>6730</v>
      </c>
      <c r="H714" s="96">
        <v>6730</v>
      </c>
      <c r="I714" s="96">
        <v>4993.4597199999998</v>
      </c>
      <c r="J714" s="96">
        <v>4993.4597199999998</v>
      </c>
      <c r="K714" s="96">
        <v>4993.4597199999998</v>
      </c>
      <c r="L714" s="96">
        <f t="shared" si="338"/>
        <v>74.197024071322431</v>
      </c>
      <c r="M714" s="96">
        <f t="shared" si="339"/>
        <v>100</v>
      </c>
    </row>
    <row r="715" spans="1:14">
      <c r="A715" s="93" t="s">
        <v>165</v>
      </c>
      <c r="B715" s="94" t="s">
        <v>339</v>
      </c>
      <c r="C715" s="94" t="s">
        <v>30</v>
      </c>
      <c r="D715" s="94" t="s">
        <v>30</v>
      </c>
      <c r="E715" s="94" t="s">
        <v>396</v>
      </c>
      <c r="F715" s="94" t="s">
        <v>166</v>
      </c>
      <c r="G715" s="96">
        <v>1220</v>
      </c>
      <c r="H715" s="96">
        <v>1220</v>
      </c>
      <c r="I715" s="96">
        <v>813.2</v>
      </c>
      <c r="J715" s="96">
        <v>813.2</v>
      </c>
      <c r="K715" s="96">
        <v>813.2</v>
      </c>
      <c r="L715" s="96">
        <f t="shared" si="338"/>
        <v>66.655737704918039</v>
      </c>
      <c r="M715" s="96">
        <f t="shared" si="339"/>
        <v>100</v>
      </c>
    </row>
    <row r="716" spans="1:14" ht="25.5">
      <c r="A716" s="93" t="s">
        <v>212</v>
      </c>
      <c r="B716" s="94" t="s">
        <v>339</v>
      </c>
      <c r="C716" s="94" t="s">
        <v>30</v>
      </c>
      <c r="D716" s="94" t="s">
        <v>30</v>
      </c>
      <c r="E716" s="94" t="s">
        <v>213</v>
      </c>
      <c r="F716" s="95" t="s">
        <v>0</v>
      </c>
      <c r="G716" s="96">
        <v>8231026.0999999996</v>
      </c>
      <c r="H716" s="96">
        <f>H717+H722+H727+H737+H748</f>
        <v>8237970.7698000008</v>
      </c>
      <c r="I716" s="96">
        <f t="shared" ref="I716:K716" si="348">I717+I722+I727+I737+I748</f>
        <v>6163399.4115200005</v>
      </c>
      <c r="J716" s="96">
        <f t="shared" si="348"/>
        <v>6163399.4115200005</v>
      </c>
      <c r="K716" s="96">
        <f t="shared" si="348"/>
        <v>6162244.1796900006</v>
      </c>
      <c r="L716" s="96">
        <f t="shared" si="338"/>
        <v>74.802938149288991</v>
      </c>
      <c r="M716" s="96">
        <f t="shared" si="339"/>
        <v>99.981256580129454</v>
      </c>
    </row>
    <row r="717" spans="1:14" ht="25.5">
      <c r="A717" s="93" t="s">
        <v>397</v>
      </c>
      <c r="B717" s="94" t="s">
        <v>339</v>
      </c>
      <c r="C717" s="94" t="s">
        <v>30</v>
      </c>
      <c r="D717" s="94" t="s">
        <v>30</v>
      </c>
      <c r="E717" s="94" t="s">
        <v>398</v>
      </c>
      <c r="F717" s="95" t="s">
        <v>0</v>
      </c>
      <c r="G717" s="96">
        <v>2238.4</v>
      </c>
      <c r="H717" s="96">
        <f>H718+H720</f>
        <v>4995.0698000000002</v>
      </c>
      <c r="I717" s="96">
        <f t="shared" ref="I717:K717" si="349">I718+I720</f>
        <v>4752.9158800000005</v>
      </c>
      <c r="J717" s="96">
        <f t="shared" si="349"/>
        <v>4752.9158800000005</v>
      </c>
      <c r="K717" s="96">
        <f t="shared" si="349"/>
        <v>4351.6210799999999</v>
      </c>
      <c r="L717" s="96">
        <f t="shared" si="338"/>
        <v>87.11832375195236</v>
      </c>
      <c r="M717" s="96">
        <f t="shared" si="339"/>
        <v>91.556871399962574</v>
      </c>
    </row>
    <row r="718" spans="1:14" ht="38.25">
      <c r="A718" s="93" t="s">
        <v>148</v>
      </c>
      <c r="B718" s="94" t="s">
        <v>339</v>
      </c>
      <c r="C718" s="94" t="s">
        <v>30</v>
      </c>
      <c r="D718" s="94" t="s">
        <v>30</v>
      </c>
      <c r="E718" s="94" t="s">
        <v>398</v>
      </c>
      <c r="F718" s="94" t="s">
        <v>149</v>
      </c>
      <c r="G718" s="96">
        <v>1023.8</v>
      </c>
      <c r="H718" s="96">
        <f>H719</f>
        <v>1791.50783</v>
      </c>
      <c r="I718" s="96">
        <f t="shared" ref="I718:K718" si="350">I719</f>
        <v>1791.50783</v>
      </c>
      <c r="J718" s="96">
        <f t="shared" si="350"/>
        <v>1791.50783</v>
      </c>
      <c r="K718" s="96">
        <f t="shared" si="350"/>
        <v>1482.44901</v>
      </c>
      <c r="L718" s="96">
        <f t="shared" si="338"/>
        <v>82.748676013322253</v>
      </c>
      <c r="M718" s="96">
        <f t="shared" si="339"/>
        <v>82.748676013322253</v>
      </c>
    </row>
    <row r="719" spans="1:14">
      <c r="A719" s="93" t="s">
        <v>323</v>
      </c>
      <c r="B719" s="94" t="s">
        <v>339</v>
      </c>
      <c r="C719" s="94" t="s">
        <v>30</v>
      </c>
      <c r="D719" s="94" t="s">
        <v>30</v>
      </c>
      <c r="E719" s="94" t="s">
        <v>398</v>
      </c>
      <c r="F719" s="94" t="s">
        <v>324</v>
      </c>
      <c r="G719" s="96">
        <v>1023.8</v>
      </c>
      <c r="H719" s="96">
        <v>1791.50783</v>
      </c>
      <c r="I719" s="96">
        <v>1791.50783</v>
      </c>
      <c r="J719" s="96">
        <v>1791.50783</v>
      </c>
      <c r="K719" s="96">
        <v>1482.44901</v>
      </c>
      <c r="L719" s="96">
        <f t="shared" si="338"/>
        <v>82.748676013322253</v>
      </c>
      <c r="M719" s="96">
        <f t="shared" si="339"/>
        <v>82.748676013322253</v>
      </c>
    </row>
    <row r="720" spans="1:14">
      <c r="A720" s="93" t="s">
        <v>152</v>
      </c>
      <c r="B720" s="94" t="s">
        <v>339</v>
      </c>
      <c r="C720" s="94" t="s">
        <v>30</v>
      </c>
      <c r="D720" s="94" t="s">
        <v>30</v>
      </c>
      <c r="E720" s="94" t="s">
        <v>398</v>
      </c>
      <c r="F720" s="94" t="s">
        <v>153</v>
      </c>
      <c r="G720" s="96">
        <v>1214.5999999999999</v>
      </c>
      <c r="H720" s="96">
        <f>H721</f>
        <v>3203.5619700000002</v>
      </c>
      <c r="I720" s="96">
        <f t="shared" ref="I720:K720" si="351">I721</f>
        <v>2961.40805</v>
      </c>
      <c r="J720" s="96">
        <f t="shared" si="351"/>
        <v>2961.40805</v>
      </c>
      <c r="K720" s="96">
        <f t="shared" si="351"/>
        <v>2869.1720700000001</v>
      </c>
      <c r="L720" s="96">
        <f t="shared" si="338"/>
        <v>89.561934398915341</v>
      </c>
      <c r="M720" s="96">
        <f t="shared" si="339"/>
        <v>96.885401186101333</v>
      </c>
    </row>
    <row r="721" spans="1:13" ht="25.5">
      <c r="A721" s="93" t="s">
        <v>154</v>
      </c>
      <c r="B721" s="94" t="s">
        <v>339</v>
      </c>
      <c r="C721" s="94" t="s">
        <v>30</v>
      </c>
      <c r="D721" s="94" t="s">
        <v>30</v>
      </c>
      <c r="E721" s="94" t="s">
        <v>398</v>
      </c>
      <c r="F721" s="94" t="s">
        <v>155</v>
      </c>
      <c r="G721" s="96">
        <v>1214.5999999999999</v>
      </c>
      <c r="H721" s="96">
        <v>3203.5619700000002</v>
      </c>
      <c r="I721" s="96">
        <v>2961.40805</v>
      </c>
      <c r="J721" s="96">
        <v>2961.40805</v>
      </c>
      <c r="K721" s="114">
        <v>2869.1720700000001</v>
      </c>
      <c r="L721" s="96">
        <f t="shared" si="338"/>
        <v>89.561934398915341</v>
      </c>
      <c r="M721" s="96">
        <f t="shared" si="339"/>
        <v>96.885401186101333</v>
      </c>
    </row>
    <row r="722" spans="1:13" ht="25.5">
      <c r="A722" s="93" t="s">
        <v>399</v>
      </c>
      <c r="B722" s="94" t="s">
        <v>339</v>
      </c>
      <c r="C722" s="94" t="s">
        <v>30</v>
      </c>
      <c r="D722" s="94" t="s">
        <v>30</v>
      </c>
      <c r="E722" s="94" t="s">
        <v>400</v>
      </c>
      <c r="F722" s="95" t="s">
        <v>0</v>
      </c>
      <c r="G722" s="96">
        <v>1657.5</v>
      </c>
      <c r="H722" s="96">
        <f>H723+H725</f>
        <v>1657.5</v>
      </c>
      <c r="I722" s="96">
        <f t="shared" ref="I722:K722" si="352">I723+I725</f>
        <v>1657.5</v>
      </c>
      <c r="J722" s="96">
        <f t="shared" si="352"/>
        <v>1657.5</v>
      </c>
      <c r="K722" s="96">
        <f t="shared" si="352"/>
        <v>1657.5</v>
      </c>
      <c r="L722" s="96">
        <f t="shared" si="338"/>
        <v>100</v>
      </c>
      <c r="M722" s="96">
        <f t="shared" si="339"/>
        <v>100</v>
      </c>
    </row>
    <row r="723" spans="1:13" ht="38.25">
      <c r="A723" s="93" t="s">
        <v>148</v>
      </c>
      <c r="B723" s="94" t="s">
        <v>339</v>
      </c>
      <c r="C723" s="94" t="s">
        <v>30</v>
      </c>
      <c r="D723" s="94" t="s">
        <v>30</v>
      </c>
      <c r="E723" s="94" t="s">
        <v>400</v>
      </c>
      <c r="F723" s="94" t="s">
        <v>149</v>
      </c>
      <c r="G723" s="96">
        <v>1657.4</v>
      </c>
      <c r="H723" s="96">
        <f>H724</f>
        <v>1657.36025</v>
      </c>
      <c r="I723" s="96">
        <f t="shared" ref="I723:K723" si="353">I724</f>
        <v>1657.36025</v>
      </c>
      <c r="J723" s="96">
        <f t="shared" si="353"/>
        <v>1657.36025</v>
      </c>
      <c r="K723" s="96">
        <f t="shared" si="353"/>
        <v>1657.36025</v>
      </c>
      <c r="L723" s="96">
        <f t="shared" si="338"/>
        <v>100</v>
      </c>
      <c r="M723" s="96">
        <f t="shared" si="339"/>
        <v>100</v>
      </c>
    </row>
    <row r="724" spans="1:13">
      <c r="A724" s="93" t="s">
        <v>150</v>
      </c>
      <c r="B724" s="94" t="s">
        <v>339</v>
      </c>
      <c r="C724" s="94" t="s">
        <v>30</v>
      </c>
      <c r="D724" s="94" t="s">
        <v>30</v>
      </c>
      <c r="E724" s="94" t="s">
        <v>400</v>
      </c>
      <c r="F724" s="94" t="s">
        <v>151</v>
      </c>
      <c r="G724" s="96">
        <v>1657.4</v>
      </c>
      <c r="H724" s="96">
        <f>1605.53745+51.8228</f>
        <v>1657.36025</v>
      </c>
      <c r="I724" s="96">
        <v>1657.36025</v>
      </c>
      <c r="J724" s="96">
        <v>1657.36025</v>
      </c>
      <c r="K724" s="96">
        <v>1657.36025</v>
      </c>
      <c r="L724" s="96">
        <f t="shared" si="338"/>
        <v>100</v>
      </c>
      <c r="M724" s="96">
        <f t="shared" si="339"/>
        <v>100</v>
      </c>
    </row>
    <row r="725" spans="1:13">
      <c r="A725" s="93" t="s">
        <v>152</v>
      </c>
      <c r="B725" s="94" t="s">
        <v>339</v>
      </c>
      <c r="C725" s="94" t="s">
        <v>30</v>
      </c>
      <c r="D725" s="94" t="s">
        <v>30</v>
      </c>
      <c r="E725" s="94" t="s">
        <v>400</v>
      </c>
      <c r="F725" s="94" t="s">
        <v>153</v>
      </c>
      <c r="G725" s="96">
        <v>0.1</v>
      </c>
      <c r="H725" s="96">
        <f>H726</f>
        <v>0.13975000000000001</v>
      </c>
      <c r="I725" s="96">
        <f t="shared" ref="I725:K725" si="354">I726</f>
        <v>0.13975000000000001</v>
      </c>
      <c r="J725" s="96">
        <f t="shared" si="354"/>
        <v>0.13975000000000001</v>
      </c>
      <c r="K725" s="96">
        <f t="shared" si="354"/>
        <v>0.13975000000000001</v>
      </c>
      <c r="L725" s="96">
        <f t="shared" si="338"/>
        <v>100</v>
      </c>
      <c r="M725" s="96">
        <f t="shared" si="339"/>
        <v>100</v>
      </c>
    </row>
    <row r="726" spans="1:13" ht="25.5">
      <c r="A726" s="93" t="s">
        <v>154</v>
      </c>
      <c r="B726" s="94" t="s">
        <v>339</v>
      </c>
      <c r="C726" s="94" t="s">
        <v>30</v>
      </c>
      <c r="D726" s="94" t="s">
        <v>30</v>
      </c>
      <c r="E726" s="94" t="s">
        <v>400</v>
      </c>
      <c r="F726" s="94" t="s">
        <v>155</v>
      </c>
      <c r="G726" s="96">
        <v>0.1</v>
      </c>
      <c r="H726" s="96">
        <v>0.13975000000000001</v>
      </c>
      <c r="I726" s="96">
        <v>0.13975000000000001</v>
      </c>
      <c r="J726" s="96">
        <v>0.13975000000000001</v>
      </c>
      <c r="K726" s="96">
        <v>0.13975000000000001</v>
      </c>
      <c r="L726" s="96">
        <f t="shared" si="338"/>
        <v>100</v>
      </c>
      <c r="M726" s="96">
        <f t="shared" si="339"/>
        <v>100</v>
      </c>
    </row>
    <row r="727" spans="1:13">
      <c r="A727" s="93" t="s">
        <v>146</v>
      </c>
      <c r="B727" s="94" t="s">
        <v>339</v>
      </c>
      <c r="C727" s="94" t="s">
        <v>30</v>
      </c>
      <c r="D727" s="94" t="s">
        <v>30</v>
      </c>
      <c r="E727" s="94" t="s">
        <v>401</v>
      </c>
      <c r="F727" s="95" t="s">
        <v>0</v>
      </c>
      <c r="G727" s="96">
        <v>86683.4</v>
      </c>
      <c r="H727" s="96">
        <f>H728+H730+H732+H734</f>
        <v>86683.400000000009</v>
      </c>
      <c r="I727" s="96">
        <f t="shared" ref="I727:K727" si="355">I728+I730+I732+I734</f>
        <v>64281.339640000006</v>
      </c>
      <c r="J727" s="96">
        <f t="shared" si="355"/>
        <v>64281.339640000006</v>
      </c>
      <c r="K727" s="96">
        <f t="shared" si="355"/>
        <v>63753.926330000002</v>
      </c>
      <c r="L727" s="96">
        <f t="shared" si="338"/>
        <v>73.54802226262467</v>
      </c>
      <c r="M727" s="96">
        <f t="shared" si="339"/>
        <v>99.179523462090685</v>
      </c>
    </row>
    <row r="728" spans="1:13" ht="38.25">
      <c r="A728" s="93" t="s">
        <v>148</v>
      </c>
      <c r="B728" s="94" t="s">
        <v>339</v>
      </c>
      <c r="C728" s="94" t="s">
        <v>30</v>
      </c>
      <c r="D728" s="94" t="s">
        <v>30</v>
      </c>
      <c r="E728" s="94" t="s">
        <v>401</v>
      </c>
      <c r="F728" s="94" t="s">
        <v>149</v>
      </c>
      <c r="G728" s="96">
        <v>82905.5</v>
      </c>
      <c r="H728" s="96">
        <f>H729</f>
        <v>82905.5</v>
      </c>
      <c r="I728" s="96">
        <f t="shared" ref="I728:K728" si="356">I729</f>
        <v>62166</v>
      </c>
      <c r="J728" s="96">
        <f t="shared" si="356"/>
        <v>62166</v>
      </c>
      <c r="K728" s="96">
        <f t="shared" si="356"/>
        <v>61705.242480000001</v>
      </c>
      <c r="L728" s="96">
        <f t="shared" si="338"/>
        <v>74.428406414532205</v>
      </c>
      <c r="M728" s="96">
        <f t="shared" si="339"/>
        <v>99.258827140237429</v>
      </c>
    </row>
    <row r="729" spans="1:13">
      <c r="A729" s="93" t="s">
        <v>150</v>
      </c>
      <c r="B729" s="94" t="s">
        <v>339</v>
      </c>
      <c r="C729" s="94" t="s">
        <v>30</v>
      </c>
      <c r="D729" s="94" t="s">
        <v>30</v>
      </c>
      <c r="E729" s="94" t="s">
        <v>401</v>
      </c>
      <c r="F729" s="94" t="s">
        <v>151</v>
      </c>
      <c r="G729" s="96">
        <v>82905.5</v>
      </c>
      <c r="H729" s="96">
        <f>79407.5+3498</f>
        <v>82905.5</v>
      </c>
      <c r="I729" s="96">
        <v>62166</v>
      </c>
      <c r="J729" s="96">
        <v>62166</v>
      </c>
      <c r="K729" s="96">
        <v>61705.242480000001</v>
      </c>
      <c r="L729" s="96">
        <f t="shared" si="338"/>
        <v>74.428406414532205</v>
      </c>
      <c r="M729" s="96">
        <f t="shared" si="339"/>
        <v>99.258827140237429</v>
      </c>
    </row>
    <row r="730" spans="1:13">
      <c r="A730" s="93" t="s">
        <v>152</v>
      </c>
      <c r="B730" s="94" t="s">
        <v>339</v>
      </c>
      <c r="C730" s="94" t="s">
        <v>30</v>
      </c>
      <c r="D730" s="94" t="s">
        <v>30</v>
      </c>
      <c r="E730" s="94" t="s">
        <v>401</v>
      </c>
      <c r="F730" s="94" t="s">
        <v>153</v>
      </c>
      <c r="G730" s="96">
        <v>3596.8</v>
      </c>
      <c r="H730" s="96">
        <f>H731</f>
        <v>3596.8</v>
      </c>
      <c r="I730" s="96">
        <f t="shared" ref="I730:K730" si="357">I731</f>
        <v>2030.29123</v>
      </c>
      <c r="J730" s="96">
        <f t="shared" si="357"/>
        <v>2030.29123</v>
      </c>
      <c r="K730" s="96">
        <f t="shared" si="357"/>
        <v>1982.0464400000001</v>
      </c>
      <c r="L730" s="96">
        <f t="shared" si="338"/>
        <v>55.105828514234879</v>
      </c>
      <c r="M730" s="96">
        <f t="shared" si="339"/>
        <v>97.623750263650606</v>
      </c>
    </row>
    <row r="731" spans="1:13" ht="25.5">
      <c r="A731" s="93" t="s">
        <v>154</v>
      </c>
      <c r="B731" s="94" t="s">
        <v>339</v>
      </c>
      <c r="C731" s="94" t="s">
        <v>30</v>
      </c>
      <c r="D731" s="94" t="s">
        <v>30</v>
      </c>
      <c r="E731" s="94" t="s">
        <v>401</v>
      </c>
      <c r="F731" s="94" t="s">
        <v>155</v>
      </c>
      <c r="G731" s="96">
        <v>3596.8</v>
      </c>
      <c r="H731" s="96">
        <v>3596.8</v>
      </c>
      <c r="I731" s="96">
        <v>2030.29123</v>
      </c>
      <c r="J731" s="96">
        <v>2030.29123</v>
      </c>
      <c r="K731" s="96">
        <v>1982.0464400000001</v>
      </c>
      <c r="L731" s="96">
        <f t="shared" si="338"/>
        <v>55.105828514234879</v>
      </c>
      <c r="M731" s="96">
        <f t="shared" si="339"/>
        <v>97.623750263650606</v>
      </c>
    </row>
    <row r="732" spans="1:13">
      <c r="A732" s="93" t="s">
        <v>156</v>
      </c>
      <c r="B732" s="94" t="s">
        <v>339</v>
      </c>
      <c r="C732" s="94" t="s">
        <v>30</v>
      </c>
      <c r="D732" s="94" t="s">
        <v>30</v>
      </c>
      <c r="E732" s="94" t="s">
        <v>401</v>
      </c>
      <c r="F732" s="94" t="s">
        <v>157</v>
      </c>
      <c r="G732" s="96">
        <v>60</v>
      </c>
      <c r="H732" s="96">
        <f>H733</f>
        <v>60</v>
      </c>
      <c r="I732" s="96">
        <f t="shared" ref="I732:K732" si="358">I733</f>
        <v>60</v>
      </c>
      <c r="J732" s="96">
        <f t="shared" si="358"/>
        <v>60</v>
      </c>
      <c r="K732" s="96">
        <f t="shared" si="358"/>
        <v>60</v>
      </c>
      <c r="L732" s="96">
        <f t="shared" si="338"/>
        <v>100</v>
      </c>
      <c r="M732" s="96">
        <f t="shared" si="339"/>
        <v>100</v>
      </c>
    </row>
    <row r="733" spans="1:13">
      <c r="A733" s="93" t="s">
        <v>158</v>
      </c>
      <c r="B733" s="94" t="s">
        <v>339</v>
      </c>
      <c r="C733" s="94" t="s">
        <v>30</v>
      </c>
      <c r="D733" s="94" t="s">
        <v>30</v>
      </c>
      <c r="E733" s="94" t="s">
        <v>401</v>
      </c>
      <c r="F733" s="94" t="s">
        <v>159</v>
      </c>
      <c r="G733" s="96">
        <v>60</v>
      </c>
      <c r="H733" s="96">
        <v>60</v>
      </c>
      <c r="I733" s="96">
        <v>60</v>
      </c>
      <c r="J733" s="96">
        <v>60</v>
      </c>
      <c r="K733" s="96">
        <v>60</v>
      </c>
      <c r="L733" s="96">
        <f t="shared" si="338"/>
        <v>100</v>
      </c>
      <c r="M733" s="96">
        <f t="shared" si="339"/>
        <v>100</v>
      </c>
    </row>
    <row r="734" spans="1:13">
      <c r="A734" s="93" t="s">
        <v>160</v>
      </c>
      <c r="B734" s="94" t="s">
        <v>339</v>
      </c>
      <c r="C734" s="94" t="s">
        <v>30</v>
      </c>
      <c r="D734" s="94" t="s">
        <v>30</v>
      </c>
      <c r="E734" s="94" t="s">
        <v>401</v>
      </c>
      <c r="F734" s="94" t="s">
        <v>161</v>
      </c>
      <c r="G734" s="96">
        <v>121.1</v>
      </c>
      <c r="H734" s="96">
        <f>H735+H736</f>
        <v>121.1</v>
      </c>
      <c r="I734" s="96">
        <f t="shared" ref="I734:K734" si="359">I735+I736</f>
        <v>25.048410000000001</v>
      </c>
      <c r="J734" s="96">
        <f t="shared" si="359"/>
        <v>25.048410000000001</v>
      </c>
      <c r="K734" s="96">
        <f t="shared" si="359"/>
        <v>6.63741</v>
      </c>
      <c r="L734" s="96">
        <f t="shared" si="338"/>
        <v>5.4809331131296446</v>
      </c>
      <c r="M734" s="96">
        <f t="shared" si="339"/>
        <v>26.498328636428418</v>
      </c>
    </row>
    <row r="735" spans="1:13">
      <c r="A735" s="93" t="s">
        <v>277</v>
      </c>
      <c r="B735" s="94" t="s">
        <v>339</v>
      </c>
      <c r="C735" s="94" t="s">
        <v>30</v>
      </c>
      <c r="D735" s="94" t="s">
        <v>30</v>
      </c>
      <c r="E735" s="94" t="s">
        <v>401</v>
      </c>
      <c r="F735" s="94" t="s">
        <v>278</v>
      </c>
      <c r="G735" s="96">
        <v>90</v>
      </c>
      <c r="H735" s="96">
        <v>90</v>
      </c>
      <c r="I735" s="96">
        <v>7.5</v>
      </c>
      <c r="J735" s="96">
        <v>7.5</v>
      </c>
      <c r="K735" s="96">
        <v>0</v>
      </c>
      <c r="L735" s="96">
        <f t="shared" si="338"/>
        <v>0</v>
      </c>
      <c r="M735" s="96">
        <f t="shared" si="339"/>
        <v>0</v>
      </c>
    </row>
    <row r="736" spans="1:13">
      <c r="A736" s="93" t="s">
        <v>162</v>
      </c>
      <c r="B736" s="94" t="s">
        <v>339</v>
      </c>
      <c r="C736" s="94" t="s">
        <v>30</v>
      </c>
      <c r="D736" s="94" t="s">
        <v>30</v>
      </c>
      <c r="E736" s="94" t="s">
        <v>401</v>
      </c>
      <c r="F736" s="94" t="s">
        <v>163</v>
      </c>
      <c r="G736" s="96">
        <v>31.1</v>
      </c>
      <c r="H736" s="96">
        <f>13.1+17.44759+0.55241</f>
        <v>31.099999999999998</v>
      </c>
      <c r="I736" s="96">
        <v>17.548410000000001</v>
      </c>
      <c r="J736" s="96">
        <v>17.548410000000001</v>
      </c>
      <c r="K736" s="96">
        <v>6.63741</v>
      </c>
      <c r="L736" s="96">
        <f t="shared" si="338"/>
        <v>21.342154340836014</v>
      </c>
      <c r="M736" s="96">
        <f t="shared" si="339"/>
        <v>37.823426737807011</v>
      </c>
    </row>
    <row r="737" spans="1:13">
      <c r="A737" s="93" t="s">
        <v>128</v>
      </c>
      <c r="B737" s="94" t="s">
        <v>339</v>
      </c>
      <c r="C737" s="94" t="s">
        <v>30</v>
      </c>
      <c r="D737" s="94" t="s">
        <v>30</v>
      </c>
      <c r="E737" s="94" t="s">
        <v>214</v>
      </c>
      <c r="F737" s="95" t="s">
        <v>0</v>
      </c>
      <c r="G737" s="96">
        <v>208205.4</v>
      </c>
      <c r="H737" s="96">
        <f>H738+H740+H742+H744+H746</f>
        <v>212393.40000000002</v>
      </c>
      <c r="I737" s="96">
        <f t="shared" ref="I737:K737" si="360">I738+I740+I742+I744+I746</f>
        <v>143526.603</v>
      </c>
      <c r="J737" s="96">
        <f t="shared" si="360"/>
        <v>143526.603</v>
      </c>
      <c r="K737" s="96">
        <f t="shared" si="360"/>
        <v>143300.07928000001</v>
      </c>
      <c r="L737" s="96">
        <f t="shared" si="338"/>
        <v>67.469177140155949</v>
      </c>
      <c r="M737" s="96">
        <f t="shared" si="339"/>
        <v>99.842173008163513</v>
      </c>
    </row>
    <row r="738" spans="1:13" ht="38.25">
      <c r="A738" s="93" t="s">
        <v>148</v>
      </c>
      <c r="B738" s="94" t="s">
        <v>339</v>
      </c>
      <c r="C738" s="94" t="s">
        <v>30</v>
      </c>
      <c r="D738" s="94" t="s">
        <v>30</v>
      </c>
      <c r="E738" s="94" t="s">
        <v>214</v>
      </c>
      <c r="F738" s="94" t="s">
        <v>149</v>
      </c>
      <c r="G738" s="96">
        <v>19600.400000000001</v>
      </c>
      <c r="H738" s="96">
        <f>H739</f>
        <v>19600.399999999998</v>
      </c>
      <c r="I738" s="96">
        <f t="shared" ref="I738:K738" si="361">I739</f>
        <v>14284.5</v>
      </c>
      <c r="J738" s="96">
        <f t="shared" si="361"/>
        <v>14284.5</v>
      </c>
      <c r="K738" s="96">
        <f t="shared" si="361"/>
        <v>14284.5</v>
      </c>
      <c r="L738" s="96">
        <f t="shared" si="338"/>
        <v>72.878614722148541</v>
      </c>
      <c r="M738" s="96">
        <f t="shared" si="339"/>
        <v>100</v>
      </c>
    </row>
    <row r="739" spans="1:13">
      <c r="A739" s="93" t="s">
        <v>323</v>
      </c>
      <c r="B739" s="94" t="s">
        <v>339</v>
      </c>
      <c r="C739" s="94" t="s">
        <v>30</v>
      </c>
      <c r="D739" s="94" t="s">
        <v>30</v>
      </c>
      <c r="E739" s="94" t="s">
        <v>214</v>
      </c>
      <c r="F739" s="94" t="s">
        <v>324</v>
      </c>
      <c r="G739" s="96">
        <v>19600.400000000001</v>
      </c>
      <c r="H739" s="96">
        <f>18944.3+656.1</f>
        <v>19600.399999999998</v>
      </c>
      <c r="I739" s="96">
        <v>14284.5</v>
      </c>
      <c r="J739" s="96">
        <v>14284.5</v>
      </c>
      <c r="K739" s="96">
        <v>14284.5</v>
      </c>
      <c r="L739" s="96">
        <f t="shared" si="338"/>
        <v>72.878614722148541</v>
      </c>
      <c r="M739" s="96">
        <f t="shared" si="339"/>
        <v>100</v>
      </c>
    </row>
    <row r="740" spans="1:13">
      <c r="A740" s="93" t="s">
        <v>152</v>
      </c>
      <c r="B740" s="94" t="s">
        <v>339</v>
      </c>
      <c r="C740" s="94" t="s">
        <v>30</v>
      </c>
      <c r="D740" s="94" t="s">
        <v>30</v>
      </c>
      <c r="E740" s="94" t="s">
        <v>214</v>
      </c>
      <c r="F740" s="94" t="s">
        <v>153</v>
      </c>
      <c r="G740" s="96">
        <v>36668.1</v>
      </c>
      <c r="H740" s="96">
        <f>H741</f>
        <v>36668.1</v>
      </c>
      <c r="I740" s="96">
        <f t="shared" ref="I740:K740" si="362">I741</f>
        <v>21486.053</v>
      </c>
      <c r="J740" s="96">
        <f t="shared" si="362"/>
        <v>21486.053</v>
      </c>
      <c r="K740" s="96">
        <f t="shared" si="362"/>
        <v>21259.529279999999</v>
      </c>
      <c r="L740" s="96">
        <f t="shared" si="338"/>
        <v>57.97826797679727</v>
      </c>
      <c r="M740" s="96">
        <f t="shared" si="339"/>
        <v>98.945717391649353</v>
      </c>
    </row>
    <row r="741" spans="1:13" ht="25.5">
      <c r="A741" s="93" t="s">
        <v>154</v>
      </c>
      <c r="B741" s="94" t="s">
        <v>339</v>
      </c>
      <c r="C741" s="94" t="s">
        <v>30</v>
      </c>
      <c r="D741" s="94" t="s">
        <v>30</v>
      </c>
      <c r="E741" s="94" t="s">
        <v>214</v>
      </c>
      <c r="F741" s="94" t="s">
        <v>155</v>
      </c>
      <c r="G741" s="96">
        <v>36668.1</v>
      </c>
      <c r="H741" s="96">
        <v>36668.1</v>
      </c>
      <c r="I741" s="96">
        <v>21486.053</v>
      </c>
      <c r="J741" s="96">
        <v>21486.053</v>
      </c>
      <c r="K741" s="96">
        <v>21259.529279999999</v>
      </c>
      <c r="L741" s="96">
        <f t="shared" si="338"/>
        <v>57.97826797679727</v>
      </c>
      <c r="M741" s="96">
        <f t="shared" si="339"/>
        <v>98.945717391649353</v>
      </c>
    </row>
    <row r="742" spans="1:13">
      <c r="A742" s="93" t="s">
        <v>156</v>
      </c>
      <c r="B742" s="94" t="s">
        <v>339</v>
      </c>
      <c r="C742" s="94" t="s">
        <v>30</v>
      </c>
      <c r="D742" s="94" t="s">
        <v>30</v>
      </c>
      <c r="E742" s="94" t="s">
        <v>214</v>
      </c>
      <c r="F742" s="94" t="s">
        <v>157</v>
      </c>
      <c r="G742" s="96">
        <v>66.3</v>
      </c>
      <c r="H742" s="96">
        <f>H743</f>
        <v>66.3</v>
      </c>
      <c r="I742" s="96">
        <f t="shared" ref="I742:K742" si="363">I743</f>
        <v>66.3</v>
      </c>
      <c r="J742" s="96">
        <f t="shared" si="363"/>
        <v>66.3</v>
      </c>
      <c r="K742" s="96">
        <f t="shared" si="363"/>
        <v>66.3</v>
      </c>
      <c r="L742" s="96">
        <f t="shared" si="338"/>
        <v>100</v>
      </c>
      <c r="M742" s="96">
        <f t="shared" si="339"/>
        <v>100</v>
      </c>
    </row>
    <row r="743" spans="1:13" ht="25.5">
      <c r="A743" s="93" t="s">
        <v>294</v>
      </c>
      <c r="B743" s="94" t="s">
        <v>339</v>
      </c>
      <c r="C743" s="94" t="s">
        <v>30</v>
      </c>
      <c r="D743" s="94" t="s">
        <v>30</v>
      </c>
      <c r="E743" s="94" t="s">
        <v>214</v>
      </c>
      <c r="F743" s="94" t="s">
        <v>295</v>
      </c>
      <c r="G743" s="96">
        <v>66.3</v>
      </c>
      <c r="H743" s="96">
        <v>66.3</v>
      </c>
      <c r="I743" s="96">
        <v>66.3</v>
      </c>
      <c r="J743" s="96">
        <v>66.3</v>
      </c>
      <c r="K743" s="96">
        <v>66.3</v>
      </c>
      <c r="L743" s="96">
        <f t="shared" si="338"/>
        <v>100</v>
      </c>
      <c r="M743" s="96">
        <f t="shared" si="339"/>
        <v>100</v>
      </c>
    </row>
    <row r="744" spans="1:13" ht="25.5">
      <c r="A744" s="93" t="s">
        <v>130</v>
      </c>
      <c r="B744" s="94" t="s">
        <v>339</v>
      </c>
      <c r="C744" s="94" t="s">
        <v>30</v>
      </c>
      <c r="D744" s="94" t="s">
        <v>30</v>
      </c>
      <c r="E744" s="94" t="s">
        <v>214</v>
      </c>
      <c r="F744" s="94" t="s">
        <v>131</v>
      </c>
      <c r="G744" s="96">
        <v>149957.6</v>
      </c>
      <c r="H744" s="96">
        <f>H745</f>
        <v>154145.60000000001</v>
      </c>
      <c r="I744" s="96">
        <f t="shared" ref="I744:K744" si="364">I745</f>
        <v>106260.75</v>
      </c>
      <c r="J744" s="96">
        <f t="shared" si="364"/>
        <v>106260.75</v>
      </c>
      <c r="K744" s="96">
        <f t="shared" si="364"/>
        <v>106260.75</v>
      </c>
      <c r="L744" s="96">
        <f t="shared" si="338"/>
        <v>68.935311809094785</v>
      </c>
      <c r="M744" s="96">
        <f t="shared" si="339"/>
        <v>100</v>
      </c>
    </row>
    <row r="745" spans="1:13">
      <c r="A745" s="93" t="s">
        <v>132</v>
      </c>
      <c r="B745" s="94" t="s">
        <v>339</v>
      </c>
      <c r="C745" s="94" t="s">
        <v>30</v>
      </c>
      <c r="D745" s="94" t="s">
        <v>30</v>
      </c>
      <c r="E745" s="94" t="s">
        <v>214</v>
      </c>
      <c r="F745" s="94" t="s">
        <v>133</v>
      </c>
      <c r="G745" s="96">
        <v>149957.6</v>
      </c>
      <c r="H745" s="96">
        <f>147157.6+6988</f>
        <v>154145.60000000001</v>
      </c>
      <c r="I745" s="96">
        <v>106260.75</v>
      </c>
      <c r="J745" s="96">
        <v>106260.75</v>
      </c>
      <c r="K745" s="96">
        <v>106260.75</v>
      </c>
      <c r="L745" s="96">
        <f t="shared" si="338"/>
        <v>68.935311809094785</v>
      </c>
      <c r="M745" s="96">
        <f t="shared" si="339"/>
        <v>100</v>
      </c>
    </row>
    <row r="746" spans="1:13">
      <c r="A746" s="93" t="s">
        <v>160</v>
      </c>
      <c r="B746" s="94" t="s">
        <v>339</v>
      </c>
      <c r="C746" s="94" t="s">
        <v>30</v>
      </c>
      <c r="D746" s="94" t="s">
        <v>30</v>
      </c>
      <c r="E746" s="94" t="s">
        <v>214</v>
      </c>
      <c r="F746" s="94" t="s">
        <v>161</v>
      </c>
      <c r="G746" s="96">
        <v>1913</v>
      </c>
      <c r="H746" s="96">
        <f>H747</f>
        <v>1913</v>
      </c>
      <c r="I746" s="96">
        <f t="shared" ref="I746:K746" si="365">I747</f>
        <v>1429</v>
      </c>
      <c r="J746" s="96">
        <f t="shared" si="365"/>
        <v>1429</v>
      </c>
      <c r="K746" s="96">
        <f t="shared" si="365"/>
        <v>1429</v>
      </c>
      <c r="L746" s="96">
        <f t="shared" si="338"/>
        <v>74.699424986931518</v>
      </c>
      <c r="M746" s="96">
        <f t="shared" si="339"/>
        <v>100</v>
      </c>
    </row>
    <row r="747" spans="1:13">
      <c r="A747" s="93" t="s">
        <v>162</v>
      </c>
      <c r="B747" s="94" t="s">
        <v>339</v>
      </c>
      <c r="C747" s="94" t="s">
        <v>30</v>
      </c>
      <c r="D747" s="94" t="s">
        <v>30</v>
      </c>
      <c r="E747" s="94" t="s">
        <v>214</v>
      </c>
      <c r="F747" s="94" t="s">
        <v>163</v>
      </c>
      <c r="G747" s="96">
        <v>1913</v>
      </c>
      <c r="H747" s="96">
        <f>1879.4+33.6</f>
        <v>1913</v>
      </c>
      <c r="I747" s="96">
        <v>1429</v>
      </c>
      <c r="J747" s="96">
        <v>1429</v>
      </c>
      <c r="K747" s="96">
        <v>1429</v>
      </c>
      <c r="L747" s="96">
        <f t="shared" si="338"/>
        <v>74.699424986931518</v>
      </c>
      <c r="M747" s="96">
        <f t="shared" si="339"/>
        <v>100</v>
      </c>
    </row>
    <row r="748" spans="1:13" ht="25.5">
      <c r="A748" s="93" t="s">
        <v>402</v>
      </c>
      <c r="B748" s="94" t="s">
        <v>339</v>
      </c>
      <c r="C748" s="94" t="s">
        <v>30</v>
      </c>
      <c r="D748" s="94" t="s">
        <v>30</v>
      </c>
      <c r="E748" s="94" t="s">
        <v>403</v>
      </c>
      <c r="F748" s="95" t="s">
        <v>0</v>
      </c>
      <c r="G748" s="96">
        <v>7932241.4000000004</v>
      </c>
      <c r="H748" s="96">
        <f>H749</f>
        <v>7932241.4000000004</v>
      </c>
      <c r="I748" s="96">
        <f t="shared" ref="I748:K749" si="366">I749</f>
        <v>5949181.0530000003</v>
      </c>
      <c r="J748" s="96">
        <f t="shared" si="366"/>
        <v>5949181.0530000003</v>
      </c>
      <c r="K748" s="96">
        <f t="shared" si="366"/>
        <v>5949181.0530000003</v>
      </c>
      <c r="L748" s="96">
        <f t="shared" si="338"/>
        <v>75.000000037820342</v>
      </c>
      <c r="M748" s="96">
        <f t="shared" si="339"/>
        <v>100</v>
      </c>
    </row>
    <row r="749" spans="1:13">
      <c r="A749" s="93" t="s">
        <v>156</v>
      </c>
      <c r="B749" s="94" t="s">
        <v>339</v>
      </c>
      <c r="C749" s="94" t="s">
        <v>30</v>
      </c>
      <c r="D749" s="94" t="s">
        <v>30</v>
      </c>
      <c r="E749" s="94" t="s">
        <v>403</v>
      </c>
      <c r="F749" s="94" t="s">
        <v>157</v>
      </c>
      <c r="G749" s="96">
        <v>7932241.4000000004</v>
      </c>
      <c r="H749" s="96">
        <f>H750</f>
        <v>7932241.4000000004</v>
      </c>
      <c r="I749" s="96">
        <f t="shared" si="366"/>
        <v>5949181.0530000003</v>
      </c>
      <c r="J749" s="96">
        <f t="shared" si="366"/>
        <v>5949181.0530000003</v>
      </c>
      <c r="K749" s="96">
        <f t="shared" si="366"/>
        <v>5949181.0530000003</v>
      </c>
      <c r="L749" s="96">
        <f t="shared" si="338"/>
        <v>75.000000037820342</v>
      </c>
      <c r="M749" s="96">
        <f t="shared" si="339"/>
        <v>100</v>
      </c>
    </row>
    <row r="750" spans="1:13" ht="25.5">
      <c r="A750" s="93" t="s">
        <v>294</v>
      </c>
      <c r="B750" s="94" t="s">
        <v>339</v>
      </c>
      <c r="C750" s="94" t="s">
        <v>30</v>
      </c>
      <c r="D750" s="94" t="s">
        <v>30</v>
      </c>
      <c r="E750" s="94" t="s">
        <v>403</v>
      </c>
      <c r="F750" s="94" t="s">
        <v>295</v>
      </c>
      <c r="G750" s="96">
        <v>7932241.4000000004</v>
      </c>
      <c r="H750" s="96">
        <v>7932241.4000000004</v>
      </c>
      <c r="I750" s="96">
        <v>5949181.0530000003</v>
      </c>
      <c r="J750" s="96">
        <v>5949181.0530000003</v>
      </c>
      <c r="K750" s="96">
        <v>5949181.0530000003</v>
      </c>
      <c r="L750" s="96">
        <f t="shared" si="338"/>
        <v>75.000000037820342</v>
      </c>
      <c r="M750" s="96">
        <f t="shared" si="339"/>
        <v>100</v>
      </c>
    </row>
    <row r="751" spans="1:13" ht="25.5">
      <c r="A751" s="93" t="s">
        <v>404</v>
      </c>
      <c r="B751" s="94" t="s">
        <v>339</v>
      </c>
      <c r="C751" s="94" t="s">
        <v>30</v>
      </c>
      <c r="D751" s="94" t="s">
        <v>30</v>
      </c>
      <c r="E751" s="94" t="s">
        <v>405</v>
      </c>
      <c r="F751" s="95" t="s">
        <v>0</v>
      </c>
      <c r="G751" s="96">
        <v>5285.8</v>
      </c>
      <c r="H751" s="96">
        <f>H752</f>
        <v>8285.75</v>
      </c>
      <c r="I751" s="96">
        <f t="shared" ref="I751:K751" si="367">I752</f>
        <v>2594.38285</v>
      </c>
      <c r="J751" s="96">
        <f t="shared" si="367"/>
        <v>2594.38285</v>
      </c>
      <c r="K751" s="96">
        <f t="shared" si="367"/>
        <v>2594.38285</v>
      </c>
      <c r="L751" s="96">
        <f t="shared" si="338"/>
        <v>31.311382192318138</v>
      </c>
      <c r="M751" s="96">
        <f t="shared" si="339"/>
        <v>100</v>
      </c>
    </row>
    <row r="752" spans="1:13">
      <c r="A752" s="93" t="s">
        <v>406</v>
      </c>
      <c r="B752" s="94" t="s">
        <v>339</v>
      </c>
      <c r="C752" s="94" t="s">
        <v>30</v>
      </c>
      <c r="D752" s="94" t="s">
        <v>30</v>
      </c>
      <c r="E752" s="94" t="s">
        <v>407</v>
      </c>
      <c r="F752" s="95" t="s">
        <v>0</v>
      </c>
      <c r="G752" s="96">
        <v>5285.8</v>
      </c>
      <c r="H752" s="96">
        <f>H753+H756</f>
        <v>8285.75</v>
      </c>
      <c r="I752" s="96">
        <f t="shared" ref="I752:K752" si="368">I753+I756</f>
        <v>2594.38285</v>
      </c>
      <c r="J752" s="96">
        <f t="shared" si="368"/>
        <v>2594.38285</v>
      </c>
      <c r="K752" s="96">
        <f t="shared" si="368"/>
        <v>2594.38285</v>
      </c>
      <c r="L752" s="96">
        <f t="shared" si="338"/>
        <v>31.311382192318138</v>
      </c>
      <c r="M752" s="96">
        <f t="shared" si="339"/>
        <v>100</v>
      </c>
    </row>
    <row r="753" spans="1:13" ht="25.5">
      <c r="A753" s="93" t="s">
        <v>408</v>
      </c>
      <c r="B753" s="94" t="s">
        <v>339</v>
      </c>
      <c r="C753" s="94" t="s">
        <v>30</v>
      </c>
      <c r="D753" s="94" t="s">
        <v>30</v>
      </c>
      <c r="E753" s="94" t="s">
        <v>409</v>
      </c>
      <c r="F753" s="95" t="s">
        <v>0</v>
      </c>
      <c r="G753" s="96">
        <v>760.8</v>
      </c>
      <c r="H753" s="96">
        <f>H754</f>
        <v>3760.75</v>
      </c>
      <c r="I753" s="96">
        <f t="shared" ref="I753:K753" si="369">I754</f>
        <v>0</v>
      </c>
      <c r="J753" s="96">
        <f t="shared" si="369"/>
        <v>0</v>
      </c>
      <c r="K753" s="96">
        <f t="shared" si="369"/>
        <v>0</v>
      </c>
      <c r="L753" s="96">
        <f t="shared" si="338"/>
        <v>0</v>
      </c>
      <c r="M753" s="96">
        <v>0</v>
      </c>
    </row>
    <row r="754" spans="1:13">
      <c r="A754" s="93" t="s">
        <v>152</v>
      </c>
      <c r="B754" s="94" t="s">
        <v>339</v>
      </c>
      <c r="C754" s="94" t="s">
        <v>30</v>
      </c>
      <c r="D754" s="94" t="s">
        <v>30</v>
      </c>
      <c r="E754" s="94" t="s">
        <v>409</v>
      </c>
      <c r="F754" s="94" t="s">
        <v>153</v>
      </c>
      <c r="G754" s="96">
        <v>760.8</v>
      </c>
      <c r="H754" s="96">
        <f>H755</f>
        <v>3760.75</v>
      </c>
      <c r="I754" s="96">
        <f t="shared" ref="I754:K754" si="370">I755</f>
        <v>0</v>
      </c>
      <c r="J754" s="96">
        <f t="shared" si="370"/>
        <v>0</v>
      </c>
      <c r="K754" s="96">
        <f t="shared" si="370"/>
        <v>0</v>
      </c>
      <c r="L754" s="96">
        <f t="shared" si="338"/>
        <v>0</v>
      </c>
      <c r="M754" s="96">
        <v>0</v>
      </c>
    </row>
    <row r="755" spans="1:13" ht="25.5">
      <c r="A755" s="93" t="s">
        <v>154</v>
      </c>
      <c r="B755" s="94" t="s">
        <v>339</v>
      </c>
      <c r="C755" s="94" t="s">
        <v>30</v>
      </c>
      <c r="D755" s="94" t="s">
        <v>30</v>
      </c>
      <c r="E755" s="94" t="s">
        <v>409</v>
      </c>
      <c r="F755" s="94" t="s">
        <v>155</v>
      </c>
      <c r="G755" s="96">
        <v>760.8</v>
      </c>
      <c r="H755" s="96">
        <v>3760.75</v>
      </c>
      <c r="I755" s="96"/>
      <c r="J755" s="96"/>
      <c r="K755" s="96"/>
      <c r="L755" s="96">
        <f t="shared" si="338"/>
        <v>0</v>
      </c>
      <c r="M755" s="96">
        <v>0</v>
      </c>
    </row>
    <row r="756" spans="1:13">
      <c r="A756" s="93" t="s">
        <v>368</v>
      </c>
      <c r="B756" s="94" t="s">
        <v>339</v>
      </c>
      <c r="C756" s="94" t="s">
        <v>30</v>
      </c>
      <c r="D756" s="94" t="s">
        <v>30</v>
      </c>
      <c r="E756" s="94" t="s">
        <v>410</v>
      </c>
      <c r="F756" s="95" t="s">
        <v>0</v>
      </c>
      <c r="G756" s="96">
        <v>4525</v>
      </c>
      <c r="H756" s="96">
        <f>H757</f>
        <v>4525</v>
      </c>
      <c r="I756" s="96">
        <f t="shared" ref="I756:K756" si="371">I757</f>
        <v>2594.38285</v>
      </c>
      <c r="J756" s="96">
        <f t="shared" si="371"/>
        <v>2594.38285</v>
      </c>
      <c r="K756" s="96">
        <f t="shared" si="371"/>
        <v>2594.38285</v>
      </c>
      <c r="L756" s="96">
        <f t="shared" si="338"/>
        <v>57.334427624309392</v>
      </c>
      <c r="M756" s="96">
        <f t="shared" si="339"/>
        <v>100</v>
      </c>
    </row>
    <row r="757" spans="1:13" ht="25.5">
      <c r="A757" s="93" t="s">
        <v>130</v>
      </c>
      <c r="B757" s="94" t="s">
        <v>339</v>
      </c>
      <c r="C757" s="94" t="s">
        <v>30</v>
      </c>
      <c r="D757" s="94" t="s">
        <v>30</v>
      </c>
      <c r="E757" s="94" t="s">
        <v>410</v>
      </c>
      <c r="F757" s="94" t="s">
        <v>131</v>
      </c>
      <c r="G757" s="96">
        <v>4525</v>
      </c>
      <c r="H757" s="96">
        <f>H758</f>
        <v>4525</v>
      </c>
      <c r="I757" s="96">
        <f t="shared" ref="I757:K757" si="372">I758</f>
        <v>2594.38285</v>
      </c>
      <c r="J757" s="96">
        <f t="shared" si="372"/>
        <v>2594.38285</v>
      </c>
      <c r="K757" s="96">
        <f t="shared" si="372"/>
        <v>2594.38285</v>
      </c>
      <c r="L757" s="96">
        <f t="shared" si="338"/>
        <v>57.334427624309392</v>
      </c>
      <c r="M757" s="96">
        <f t="shared" si="339"/>
        <v>100</v>
      </c>
    </row>
    <row r="758" spans="1:13">
      <c r="A758" s="93" t="s">
        <v>132</v>
      </c>
      <c r="B758" s="94" t="s">
        <v>339</v>
      </c>
      <c r="C758" s="94" t="s">
        <v>30</v>
      </c>
      <c r="D758" s="94" t="s">
        <v>30</v>
      </c>
      <c r="E758" s="94" t="s">
        <v>410</v>
      </c>
      <c r="F758" s="94" t="s">
        <v>133</v>
      </c>
      <c r="G758" s="96">
        <v>4525</v>
      </c>
      <c r="H758" s="96">
        <v>4525</v>
      </c>
      <c r="I758" s="96">
        <v>2594.38285</v>
      </c>
      <c r="J758" s="96">
        <v>2594.38285</v>
      </c>
      <c r="K758" s="96">
        <v>2594.38285</v>
      </c>
      <c r="L758" s="96">
        <f t="shared" si="338"/>
        <v>57.334427624309392</v>
      </c>
      <c r="M758" s="96">
        <f t="shared" si="339"/>
        <v>100</v>
      </c>
    </row>
    <row r="759" spans="1:13" ht="51">
      <c r="A759" s="93" t="s">
        <v>134</v>
      </c>
      <c r="B759" s="94" t="s">
        <v>339</v>
      </c>
      <c r="C759" s="94" t="s">
        <v>30</v>
      </c>
      <c r="D759" s="94" t="s">
        <v>30</v>
      </c>
      <c r="E759" s="94" t="s">
        <v>135</v>
      </c>
      <c r="F759" s="95" t="s">
        <v>0</v>
      </c>
      <c r="G759" s="96">
        <v>1296.8</v>
      </c>
      <c r="H759" s="96">
        <f>H760</f>
        <v>2796.8</v>
      </c>
      <c r="I759" s="96">
        <f t="shared" ref="I759:K761" si="373">I760</f>
        <v>1671.8</v>
      </c>
      <c r="J759" s="96">
        <f t="shared" si="373"/>
        <v>1671.8</v>
      </c>
      <c r="K759" s="96">
        <f t="shared" si="373"/>
        <v>1671.8</v>
      </c>
      <c r="L759" s="96">
        <f t="shared" si="338"/>
        <v>59.775457665903886</v>
      </c>
      <c r="M759" s="96">
        <f t="shared" si="339"/>
        <v>100</v>
      </c>
    </row>
    <row r="760" spans="1:13">
      <c r="A760" s="93" t="s">
        <v>193</v>
      </c>
      <c r="B760" s="94" t="s">
        <v>339</v>
      </c>
      <c r="C760" s="94" t="s">
        <v>30</v>
      </c>
      <c r="D760" s="94" t="s">
        <v>30</v>
      </c>
      <c r="E760" s="94" t="s">
        <v>194</v>
      </c>
      <c r="F760" s="95" t="s">
        <v>0</v>
      </c>
      <c r="G760" s="96">
        <v>1296.8</v>
      </c>
      <c r="H760" s="96">
        <f>H761</f>
        <v>2796.8</v>
      </c>
      <c r="I760" s="96">
        <f t="shared" si="373"/>
        <v>1671.8</v>
      </c>
      <c r="J760" s="96">
        <f t="shared" si="373"/>
        <v>1671.8</v>
      </c>
      <c r="K760" s="96">
        <f t="shared" si="373"/>
        <v>1671.8</v>
      </c>
      <c r="L760" s="96">
        <f t="shared" si="338"/>
        <v>59.775457665903886</v>
      </c>
      <c r="M760" s="96">
        <f t="shared" si="339"/>
        <v>100</v>
      </c>
    </row>
    <row r="761" spans="1:13">
      <c r="A761" s="93" t="s">
        <v>368</v>
      </c>
      <c r="B761" s="94" t="s">
        <v>339</v>
      </c>
      <c r="C761" s="94" t="s">
        <v>30</v>
      </c>
      <c r="D761" s="94" t="s">
        <v>30</v>
      </c>
      <c r="E761" s="94" t="s">
        <v>411</v>
      </c>
      <c r="F761" s="95" t="s">
        <v>0</v>
      </c>
      <c r="G761" s="96">
        <v>1296.8</v>
      </c>
      <c r="H761" s="96">
        <f>H762</f>
        <v>2796.8</v>
      </c>
      <c r="I761" s="96">
        <f t="shared" si="373"/>
        <v>1671.8</v>
      </c>
      <c r="J761" s="96">
        <f t="shared" si="373"/>
        <v>1671.8</v>
      </c>
      <c r="K761" s="96">
        <f t="shared" si="373"/>
        <v>1671.8</v>
      </c>
      <c r="L761" s="96">
        <f t="shared" si="338"/>
        <v>59.775457665903886</v>
      </c>
      <c r="M761" s="96">
        <f t="shared" si="339"/>
        <v>100</v>
      </c>
    </row>
    <row r="762" spans="1:13" ht="25.5">
      <c r="A762" s="93" t="s">
        <v>130</v>
      </c>
      <c r="B762" s="94" t="s">
        <v>339</v>
      </c>
      <c r="C762" s="94" t="s">
        <v>30</v>
      </c>
      <c r="D762" s="94" t="s">
        <v>30</v>
      </c>
      <c r="E762" s="94" t="s">
        <v>411</v>
      </c>
      <c r="F762" s="94" t="s">
        <v>131</v>
      </c>
      <c r="G762" s="96">
        <v>1296.8</v>
      </c>
      <c r="H762" s="96">
        <f>H763</f>
        <v>2796.8</v>
      </c>
      <c r="I762" s="96">
        <f t="shared" ref="I762:K762" si="374">I763</f>
        <v>1671.8</v>
      </c>
      <c r="J762" s="96">
        <f t="shared" si="374"/>
        <v>1671.8</v>
      </c>
      <c r="K762" s="96">
        <f t="shared" si="374"/>
        <v>1671.8</v>
      </c>
      <c r="L762" s="96">
        <f t="shared" si="338"/>
        <v>59.775457665903886</v>
      </c>
      <c r="M762" s="96">
        <f t="shared" si="339"/>
        <v>100</v>
      </c>
    </row>
    <row r="763" spans="1:13">
      <c r="A763" s="93" t="s">
        <v>132</v>
      </c>
      <c r="B763" s="94" t="s">
        <v>339</v>
      </c>
      <c r="C763" s="94" t="s">
        <v>30</v>
      </c>
      <c r="D763" s="94" t="s">
        <v>30</v>
      </c>
      <c r="E763" s="94" t="s">
        <v>411</v>
      </c>
      <c r="F763" s="94" t="s">
        <v>133</v>
      </c>
      <c r="G763" s="96">
        <v>1296.8</v>
      </c>
      <c r="H763" s="96">
        <v>2796.8</v>
      </c>
      <c r="I763" s="96">
        <v>1671.8</v>
      </c>
      <c r="J763" s="96">
        <v>1671.8</v>
      </c>
      <c r="K763" s="96">
        <v>1671.8</v>
      </c>
      <c r="L763" s="96">
        <f t="shared" si="338"/>
        <v>59.775457665903886</v>
      </c>
      <c r="M763" s="96">
        <f t="shared" si="339"/>
        <v>100</v>
      </c>
    </row>
    <row r="764" spans="1:13" ht="25.5">
      <c r="A764" s="93" t="s">
        <v>216</v>
      </c>
      <c r="B764" s="94" t="s">
        <v>339</v>
      </c>
      <c r="C764" s="94" t="s">
        <v>30</v>
      </c>
      <c r="D764" s="94" t="s">
        <v>30</v>
      </c>
      <c r="E764" s="94" t="s">
        <v>217</v>
      </c>
      <c r="F764" s="95" t="s">
        <v>0</v>
      </c>
      <c r="G764" s="96">
        <v>1002</v>
      </c>
      <c r="H764" s="96">
        <f>H765</f>
        <v>1002</v>
      </c>
      <c r="I764" s="96">
        <f t="shared" ref="I764:K764" si="375">I765</f>
        <v>640</v>
      </c>
      <c r="J764" s="96">
        <f t="shared" si="375"/>
        <v>640</v>
      </c>
      <c r="K764" s="96">
        <f t="shared" si="375"/>
        <v>640</v>
      </c>
      <c r="L764" s="96">
        <f t="shared" si="338"/>
        <v>63.872255489021953</v>
      </c>
      <c r="M764" s="96">
        <f t="shared" si="339"/>
        <v>100</v>
      </c>
    </row>
    <row r="765" spans="1:13">
      <c r="A765" s="93" t="s">
        <v>368</v>
      </c>
      <c r="B765" s="94" t="s">
        <v>339</v>
      </c>
      <c r="C765" s="94" t="s">
        <v>30</v>
      </c>
      <c r="D765" s="94" t="s">
        <v>30</v>
      </c>
      <c r="E765" s="94" t="s">
        <v>412</v>
      </c>
      <c r="F765" s="95" t="s">
        <v>0</v>
      </c>
      <c r="G765" s="96">
        <v>1002</v>
      </c>
      <c r="H765" s="96">
        <f>H766+H768</f>
        <v>1002</v>
      </c>
      <c r="I765" s="96">
        <f t="shared" ref="I765:K765" si="376">I766+I768</f>
        <v>640</v>
      </c>
      <c r="J765" s="96">
        <f t="shared" si="376"/>
        <v>640</v>
      </c>
      <c r="K765" s="96">
        <f t="shared" si="376"/>
        <v>640</v>
      </c>
      <c r="L765" s="96">
        <f t="shared" si="338"/>
        <v>63.872255489021953</v>
      </c>
      <c r="M765" s="96">
        <f t="shared" si="339"/>
        <v>100</v>
      </c>
    </row>
    <row r="766" spans="1:13">
      <c r="A766" s="93" t="s">
        <v>152</v>
      </c>
      <c r="B766" s="94" t="s">
        <v>339</v>
      </c>
      <c r="C766" s="94" t="s">
        <v>30</v>
      </c>
      <c r="D766" s="94" t="s">
        <v>30</v>
      </c>
      <c r="E766" s="94" t="s">
        <v>412</v>
      </c>
      <c r="F766" s="94" t="s">
        <v>153</v>
      </c>
      <c r="G766" s="96">
        <v>42</v>
      </c>
      <c r="H766" s="96">
        <f>H767</f>
        <v>42</v>
      </c>
      <c r="I766" s="96">
        <f t="shared" ref="I766:K766" si="377">I767</f>
        <v>0</v>
      </c>
      <c r="J766" s="96">
        <f t="shared" si="377"/>
        <v>0</v>
      </c>
      <c r="K766" s="96">
        <f t="shared" si="377"/>
        <v>0</v>
      </c>
      <c r="L766" s="96">
        <f t="shared" si="338"/>
        <v>0</v>
      </c>
      <c r="M766" s="96">
        <v>0</v>
      </c>
    </row>
    <row r="767" spans="1:13" ht="25.5">
      <c r="A767" s="93" t="s">
        <v>154</v>
      </c>
      <c r="B767" s="94" t="s">
        <v>339</v>
      </c>
      <c r="C767" s="94" t="s">
        <v>30</v>
      </c>
      <c r="D767" s="94" t="s">
        <v>30</v>
      </c>
      <c r="E767" s="94" t="s">
        <v>412</v>
      </c>
      <c r="F767" s="94" t="s">
        <v>155</v>
      </c>
      <c r="G767" s="96">
        <v>42</v>
      </c>
      <c r="H767" s="96">
        <v>42</v>
      </c>
      <c r="I767" s="96">
        <v>0</v>
      </c>
      <c r="J767" s="96">
        <v>0</v>
      </c>
      <c r="K767" s="96">
        <v>0</v>
      </c>
      <c r="L767" s="96">
        <f t="shared" si="338"/>
        <v>0</v>
      </c>
      <c r="M767" s="96">
        <v>0</v>
      </c>
    </row>
    <row r="768" spans="1:13" ht="25.5">
      <c r="A768" s="93" t="s">
        <v>130</v>
      </c>
      <c r="B768" s="94" t="s">
        <v>339</v>
      </c>
      <c r="C768" s="94" t="s">
        <v>30</v>
      </c>
      <c r="D768" s="94" t="s">
        <v>30</v>
      </c>
      <c r="E768" s="94" t="s">
        <v>412</v>
      </c>
      <c r="F768" s="94" t="s">
        <v>131</v>
      </c>
      <c r="G768" s="96">
        <v>960</v>
      </c>
      <c r="H768" s="96">
        <f>H769</f>
        <v>960</v>
      </c>
      <c r="I768" s="96">
        <f t="shared" ref="I768:K768" si="378">I769</f>
        <v>640</v>
      </c>
      <c r="J768" s="96">
        <f t="shared" si="378"/>
        <v>640</v>
      </c>
      <c r="K768" s="96">
        <f t="shared" si="378"/>
        <v>640</v>
      </c>
      <c r="L768" s="96">
        <f t="shared" ref="L768:L867" si="379">K768/H768*100</f>
        <v>66.666666666666657</v>
      </c>
      <c r="M768" s="96">
        <f t="shared" ref="M768:M867" si="380">K768/I768*100</f>
        <v>100</v>
      </c>
    </row>
    <row r="769" spans="1:14">
      <c r="A769" s="93" t="s">
        <v>132</v>
      </c>
      <c r="B769" s="94" t="s">
        <v>339</v>
      </c>
      <c r="C769" s="94" t="s">
        <v>30</v>
      </c>
      <c r="D769" s="94" t="s">
        <v>30</v>
      </c>
      <c r="E769" s="94" t="s">
        <v>412</v>
      </c>
      <c r="F769" s="94" t="s">
        <v>133</v>
      </c>
      <c r="G769" s="96">
        <v>960</v>
      </c>
      <c r="H769" s="96">
        <v>960</v>
      </c>
      <c r="I769" s="96">
        <v>640</v>
      </c>
      <c r="J769" s="96">
        <v>640</v>
      </c>
      <c r="K769" s="96">
        <v>640</v>
      </c>
      <c r="L769" s="96">
        <f t="shared" si="379"/>
        <v>66.666666666666657</v>
      </c>
      <c r="M769" s="96">
        <f t="shared" si="380"/>
        <v>100</v>
      </c>
    </row>
    <row r="770" spans="1:14" s="52" customFormat="1">
      <c r="A770" s="93" t="s">
        <v>659</v>
      </c>
      <c r="B770" s="94" t="s">
        <v>339</v>
      </c>
      <c r="C770" s="94" t="s">
        <v>30</v>
      </c>
      <c r="D770" s="94" t="s">
        <v>30</v>
      </c>
      <c r="E770" s="102" t="s">
        <v>661</v>
      </c>
      <c r="F770" s="94"/>
      <c r="G770" s="96"/>
      <c r="H770" s="96">
        <f>H771</f>
        <v>601.4</v>
      </c>
      <c r="I770" s="96">
        <f t="shared" ref="I770:K772" si="381">I771</f>
        <v>601.4</v>
      </c>
      <c r="J770" s="96">
        <f t="shared" si="381"/>
        <v>601.4</v>
      </c>
      <c r="K770" s="96">
        <f t="shared" si="381"/>
        <v>601.4</v>
      </c>
      <c r="L770" s="96">
        <f t="shared" ref="L770:L773" si="382">K770/H770*100</f>
        <v>100</v>
      </c>
      <c r="M770" s="96">
        <f t="shared" ref="M770:M773" si="383">K770/I770*100</f>
        <v>100</v>
      </c>
      <c r="N770" s="60"/>
    </row>
    <row r="771" spans="1:14" s="52" customFormat="1">
      <c r="A771" s="93" t="s">
        <v>659</v>
      </c>
      <c r="B771" s="94" t="s">
        <v>339</v>
      </c>
      <c r="C771" s="94" t="s">
        <v>30</v>
      </c>
      <c r="D771" s="94" t="s">
        <v>30</v>
      </c>
      <c r="E771" s="102" t="s">
        <v>661</v>
      </c>
      <c r="F771" s="94"/>
      <c r="G771" s="96"/>
      <c r="H771" s="96">
        <f>H772</f>
        <v>601.4</v>
      </c>
      <c r="I771" s="96">
        <f t="shared" si="381"/>
        <v>601.4</v>
      </c>
      <c r="J771" s="96">
        <f t="shared" si="381"/>
        <v>601.4</v>
      </c>
      <c r="K771" s="96">
        <f t="shared" si="381"/>
        <v>601.4</v>
      </c>
      <c r="L771" s="96">
        <f t="shared" si="382"/>
        <v>100</v>
      </c>
      <c r="M771" s="96">
        <f t="shared" si="383"/>
        <v>100</v>
      </c>
      <c r="N771" s="60"/>
    </row>
    <row r="772" spans="1:14" s="52" customFormat="1" ht="25.5">
      <c r="A772" s="93" t="s">
        <v>130</v>
      </c>
      <c r="B772" s="94" t="s">
        <v>339</v>
      </c>
      <c r="C772" s="94" t="s">
        <v>30</v>
      </c>
      <c r="D772" s="94" t="s">
        <v>30</v>
      </c>
      <c r="E772" s="102" t="s">
        <v>661</v>
      </c>
      <c r="F772" s="94" t="s">
        <v>131</v>
      </c>
      <c r="G772" s="96"/>
      <c r="H772" s="96">
        <f>H773</f>
        <v>601.4</v>
      </c>
      <c r="I772" s="96">
        <f t="shared" si="381"/>
        <v>601.4</v>
      </c>
      <c r="J772" s="96">
        <f t="shared" si="381"/>
        <v>601.4</v>
      </c>
      <c r="K772" s="96">
        <f t="shared" si="381"/>
        <v>601.4</v>
      </c>
      <c r="L772" s="96">
        <f t="shared" si="382"/>
        <v>100</v>
      </c>
      <c r="M772" s="96">
        <f t="shared" si="383"/>
        <v>100</v>
      </c>
      <c r="N772" s="60"/>
    </row>
    <row r="773" spans="1:14" s="52" customFormat="1">
      <c r="A773" s="93" t="s">
        <v>132</v>
      </c>
      <c r="B773" s="94" t="s">
        <v>339</v>
      </c>
      <c r="C773" s="94" t="s">
        <v>30</v>
      </c>
      <c r="D773" s="94" t="s">
        <v>30</v>
      </c>
      <c r="E773" s="102" t="s">
        <v>661</v>
      </c>
      <c r="F773" s="94" t="s">
        <v>133</v>
      </c>
      <c r="G773" s="96"/>
      <c r="H773" s="96">
        <v>601.4</v>
      </c>
      <c r="I773" s="96">
        <v>601.4</v>
      </c>
      <c r="J773" s="96">
        <v>601.4</v>
      </c>
      <c r="K773" s="96">
        <v>601.4</v>
      </c>
      <c r="L773" s="96">
        <f t="shared" si="382"/>
        <v>100</v>
      </c>
      <c r="M773" s="96">
        <f t="shared" si="383"/>
        <v>100</v>
      </c>
      <c r="N773" s="60"/>
    </row>
    <row r="774" spans="1:14" s="56" customFormat="1" ht="20.25" hidden="1" customHeight="1">
      <c r="A774" s="93" t="s">
        <v>1220</v>
      </c>
      <c r="B774" s="94" t="s">
        <v>339</v>
      </c>
      <c r="C774" s="94" t="s">
        <v>30</v>
      </c>
      <c r="D774" s="94" t="s">
        <v>30</v>
      </c>
      <c r="E774" s="102" t="s">
        <v>1217</v>
      </c>
      <c r="F774" s="94"/>
      <c r="G774" s="96"/>
      <c r="H774" s="96">
        <f>H775</f>
        <v>711.7</v>
      </c>
      <c r="I774" s="96">
        <f t="shared" ref="I774:K776" si="384">I775</f>
        <v>0</v>
      </c>
      <c r="J774" s="96">
        <f t="shared" si="384"/>
        <v>0</v>
      </c>
      <c r="K774" s="96">
        <f t="shared" si="384"/>
        <v>0</v>
      </c>
      <c r="L774" s="96">
        <f t="shared" ref="L774:L777" si="385">K774/H774*100</f>
        <v>0</v>
      </c>
      <c r="M774" s="96" t="e">
        <f t="shared" ref="M774" si="386">K774/I774*100</f>
        <v>#DIV/0!</v>
      </c>
      <c r="N774" s="60"/>
    </row>
    <row r="775" spans="1:14" s="56" customFormat="1" ht="90.75" customHeight="1">
      <c r="A775" s="115" t="s">
        <v>1219</v>
      </c>
      <c r="B775" s="94" t="s">
        <v>339</v>
      </c>
      <c r="C775" s="94" t="s">
        <v>30</v>
      </c>
      <c r="D775" s="94" t="s">
        <v>30</v>
      </c>
      <c r="E775" s="102" t="s">
        <v>1218</v>
      </c>
      <c r="F775" s="94"/>
      <c r="G775" s="96"/>
      <c r="H775" s="96">
        <f>H776</f>
        <v>711.7</v>
      </c>
      <c r="I775" s="96">
        <f t="shared" si="384"/>
        <v>0</v>
      </c>
      <c r="J775" s="96">
        <f t="shared" si="384"/>
        <v>0</v>
      </c>
      <c r="K775" s="96">
        <f t="shared" si="384"/>
        <v>0</v>
      </c>
      <c r="L775" s="96">
        <f t="shared" si="385"/>
        <v>0</v>
      </c>
      <c r="M775" s="96">
        <v>0</v>
      </c>
      <c r="N775" s="60"/>
    </row>
    <row r="776" spans="1:14" s="56" customFormat="1" ht="25.5">
      <c r="A776" s="93" t="s">
        <v>130</v>
      </c>
      <c r="B776" s="94" t="s">
        <v>339</v>
      </c>
      <c r="C776" s="94" t="s">
        <v>30</v>
      </c>
      <c r="D776" s="94" t="s">
        <v>30</v>
      </c>
      <c r="E776" s="102" t="s">
        <v>1218</v>
      </c>
      <c r="F776" s="94">
        <v>600</v>
      </c>
      <c r="G776" s="96"/>
      <c r="H776" s="96">
        <f>H777</f>
        <v>711.7</v>
      </c>
      <c r="I776" s="96">
        <f t="shared" si="384"/>
        <v>0</v>
      </c>
      <c r="J776" s="96">
        <f t="shared" si="384"/>
        <v>0</v>
      </c>
      <c r="K776" s="96">
        <f t="shared" si="384"/>
        <v>0</v>
      </c>
      <c r="L776" s="96">
        <f t="shared" si="385"/>
        <v>0</v>
      </c>
      <c r="M776" s="96">
        <v>0</v>
      </c>
      <c r="N776" s="60"/>
    </row>
    <row r="777" spans="1:14" s="56" customFormat="1">
      <c r="A777" s="93" t="s">
        <v>132</v>
      </c>
      <c r="B777" s="94" t="s">
        <v>339</v>
      </c>
      <c r="C777" s="94" t="s">
        <v>30</v>
      </c>
      <c r="D777" s="94" t="s">
        <v>30</v>
      </c>
      <c r="E777" s="102" t="s">
        <v>1218</v>
      </c>
      <c r="F777" s="94">
        <v>610</v>
      </c>
      <c r="G777" s="96"/>
      <c r="H777" s="96">
        <v>711.7</v>
      </c>
      <c r="I777" s="96"/>
      <c r="J777" s="96"/>
      <c r="K777" s="96"/>
      <c r="L777" s="96">
        <f t="shared" si="385"/>
        <v>0</v>
      </c>
      <c r="M777" s="96">
        <v>0</v>
      </c>
      <c r="N777" s="60"/>
    </row>
    <row r="778" spans="1:14" s="56" customFormat="1">
      <c r="A778" s="93"/>
      <c r="B778" s="94"/>
      <c r="C778" s="94"/>
      <c r="D778" s="94"/>
      <c r="E778" s="102"/>
      <c r="F778" s="94"/>
      <c r="G778" s="96"/>
      <c r="H778" s="96"/>
      <c r="I778" s="96"/>
      <c r="J778" s="96"/>
      <c r="K778" s="96"/>
      <c r="L778" s="96"/>
      <c r="M778" s="96"/>
      <c r="N778" s="60"/>
    </row>
    <row r="779" spans="1:14">
      <c r="A779" s="93" t="s">
        <v>69</v>
      </c>
      <c r="B779" s="94" t="s">
        <v>339</v>
      </c>
      <c r="C779" s="94" t="s">
        <v>32</v>
      </c>
      <c r="D779" s="95" t="s">
        <v>0</v>
      </c>
      <c r="E779" s="95" t="s">
        <v>0</v>
      </c>
      <c r="F779" s="95" t="s">
        <v>0</v>
      </c>
      <c r="G779" s="96">
        <v>474832.8</v>
      </c>
      <c r="H779" s="96">
        <f>H780</f>
        <v>481160.4</v>
      </c>
      <c r="I779" s="96">
        <f t="shared" ref="I779:K781" si="387">I780</f>
        <v>422345.43154999998</v>
      </c>
      <c r="J779" s="96">
        <f t="shared" si="387"/>
        <v>422345.43154999998</v>
      </c>
      <c r="K779" s="96">
        <f t="shared" si="387"/>
        <v>421981.06526</v>
      </c>
      <c r="L779" s="96">
        <f t="shared" si="379"/>
        <v>87.700705473684025</v>
      </c>
      <c r="M779" s="96">
        <f t="shared" si="380"/>
        <v>99.913727895987236</v>
      </c>
    </row>
    <row r="780" spans="1:14">
      <c r="A780" s="93" t="s">
        <v>72</v>
      </c>
      <c r="B780" s="94" t="s">
        <v>339</v>
      </c>
      <c r="C780" s="94" t="s">
        <v>32</v>
      </c>
      <c r="D780" s="94" t="s">
        <v>13</v>
      </c>
      <c r="E780" s="95" t="s">
        <v>0</v>
      </c>
      <c r="F780" s="95" t="s">
        <v>0</v>
      </c>
      <c r="G780" s="96">
        <v>474832.8</v>
      </c>
      <c r="H780" s="96">
        <f>H781</f>
        <v>481160.4</v>
      </c>
      <c r="I780" s="96">
        <f t="shared" si="387"/>
        <v>422345.43154999998</v>
      </c>
      <c r="J780" s="96">
        <f t="shared" si="387"/>
        <v>422345.43154999998</v>
      </c>
      <c r="K780" s="96">
        <f t="shared" si="387"/>
        <v>421981.06526</v>
      </c>
      <c r="L780" s="96">
        <f t="shared" si="379"/>
        <v>87.700705473684025</v>
      </c>
      <c r="M780" s="96">
        <f t="shared" si="380"/>
        <v>99.913727895987236</v>
      </c>
    </row>
    <row r="781" spans="1:14" ht="25.5">
      <c r="A781" s="93" t="s">
        <v>210</v>
      </c>
      <c r="B781" s="94" t="s">
        <v>339</v>
      </c>
      <c r="C781" s="94" t="s">
        <v>32</v>
      </c>
      <c r="D781" s="94" t="s">
        <v>13</v>
      </c>
      <c r="E781" s="94" t="s">
        <v>211</v>
      </c>
      <c r="F781" s="95" t="s">
        <v>0</v>
      </c>
      <c r="G781" s="96">
        <v>474832.8</v>
      </c>
      <c r="H781" s="96">
        <f>H782</f>
        <v>481160.4</v>
      </c>
      <c r="I781" s="96">
        <f t="shared" si="387"/>
        <v>422345.43154999998</v>
      </c>
      <c r="J781" s="96">
        <f t="shared" si="387"/>
        <v>422345.43154999998</v>
      </c>
      <c r="K781" s="96">
        <f t="shared" si="387"/>
        <v>421981.06526</v>
      </c>
      <c r="L781" s="96">
        <f t="shared" si="379"/>
        <v>87.700705473684025</v>
      </c>
      <c r="M781" s="96">
        <f t="shared" si="380"/>
        <v>99.913727895987236</v>
      </c>
    </row>
    <row r="782" spans="1:14" ht="25.5">
      <c r="A782" s="93" t="s">
        <v>385</v>
      </c>
      <c r="B782" s="94" t="s">
        <v>339</v>
      </c>
      <c r="C782" s="94" t="s">
        <v>32</v>
      </c>
      <c r="D782" s="94" t="s">
        <v>13</v>
      </c>
      <c r="E782" s="94" t="s">
        <v>386</v>
      </c>
      <c r="F782" s="95" t="s">
        <v>0</v>
      </c>
      <c r="G782" s="96">
        <v>474832.8</v>
      </c>
      <c r="H782" s="96">
        <f>H783+H786</f>
        <v>481160.4</v>
      </c>
      <c r="I782" s="96">
        <f t="shared" ref="I782:K782" si="388">I783+I786</f>
        <v>422345.43154999998</v>
      </c>
      <c r="J782" s="96">
        <f t="shared" si="388"/>
        <v>422345.43154999998</v>
      </c>
      <c r="K782" s="96">
        <f t="shared" si="388"/>
        <v>421981.06526</v>
      </c>
      <c r="L782" s="96">
        <f t="shared" si="379"/>
        <v>87.700705473684025</v>
      </c>
      <c r="M782" s="96">
        <f t="shared" si="380"/>
        <v>99.913727895987236</v>
      </c>
    </row>
    <row r="783" spans="1:14" ht="51">
      <c r="A783" s="93" t="s">
        <v>413</v>
      </c>
      <c r="B783" s="94" t="s">
        <v>339</v>
      </c>
      <c r="C783" s="94" t="s">
        <v>32</v>
      </c>
      <c r="D783" s="94" t="s">
        <v>13</v>
      </c>
      <c r="E783" s="94" t="s">
        <v>414</v>
      </c>
      <c r="F783" s="95" t="s">
        <v>0</v>
      </c>
      <c r="G783" s="96">
        <v>324708.09999999998</v>
      </c>
      <c r="H783" s="96">
        <f>H784</f>
        <v>331035.7</v>
      </c>
      <c r="I783" s="96">
        <f t="shared" ref="I783:K784" si="389">I784</f>
        <v>274853.67775999999</v>
      </c>
      <c r="J783" s="96">
        <f t="shared" si="389"/>
        <v>274853.67775999999</v>
      </c>
      <c r="K783" s="96">
        <f t="shared" si="389"/>
        <v>274853.67775999999</v>
      </c>
      <c r="L783" s="96">
        <f t="shared" si="379"/>
        <v>83.02840985428459</v>
      </c>
      <c r="M783" s="96">
        <f t="shared" si="380"/>
        <v>100</v>
      </c>
    </row>
    <row r="784" spans="1:14">
      <c r="A784" s="93" t="s">
        <v>156</v>
      </c>
      <c r="B784" s="94" t="s">
        <v>339</v>
      </c>
      <c r="C784" s="94" t="s">
        <v>32</v>
      </c>
      <c r="D784" s="94" t="s">
        <v>13</v>
      </c>
      <c r="E784" s="94" t="s">
        <v>414</v>
      </c>
      <c r="F784" s="94" t="s">
        <v>157</v>
      </c>
      <c r="G784" s="96">
        <v>324708.09999999998</v>
      </c>
      <c r="H784" s="96">
        <f>H785</f>
        <v>331035.7</v>
      </c>
      <c r="I784" s="96">
        <f t="shared" si="389"/>
        <v>274853.67775999999</v>
      </c>
      <c r="J784" s="96">
        <f t="shared" si="389"/>
        <v>274853.67775999999</v>
      </c>
      <c r="K784" s="96">
        <f t="shared" si="389"/>
        <v>274853.67775999999</v>
      </c>
      <c r="L784" s="96">
        <f t="shared" si="379"/>
        <v>83.02840985428459</v>
      </c>
      <c r="M784" s="96">
        <f t="shared" si="380"/>
        <v>100</v>
      </c>
    </row>
    <row r="785" spans="1:14" ht="25.5">
      <c r="A785" s="93" t="s">
        <v>294</v>
      </c>
      <c r="B785" s="94" t="s">
        <v>339</v>
      </c>
      <c r="C785" s="94" t="s">
        <v>32</v>
      </c>
      <c r="D785" s="94" t="s">
        <v>13</v>
      </c>
      <c r="E785" s="94" t="s">
        <v>414</v>
      </c>
      <c r="F785" s="94" t="s">
        <v>295</v>
      </c>
      <c r="G785" s="96">
        <v>324708.09999999998</v>
      </c>
      <c r="H785" s="96">
        <v>331035.7</v>
      </c>
      <c r="I785" s="96">
        <v>274853.67775999999</v>
      </c>
      <c r="J785" s="96">
        <v>274853.67775999999</v>
      </c>
      <c r="K785" s="96">
        <v>274853.67775999999</v>
      </c>
      <c r="L785" s="96">
        <f t="shared" si="379"/>
        <v>83.02840985428459</v>
      </c>
      <c r="M785" s="96">
        <f t="shared" si="380"/>
        <v>100</v>
      </c>
    </row>
    <row r="786" spans="1:14">
      <c r="A786" s="93" t="s">
        <v>415</v>
      </c>
      <c r="B786" s="94" t="s">
        <v>339</v>
      </c>
      <c r="C786" s="94" t="s">
        <v>32</v>
      </c>
      <c r="D786" s="94" t="s">
        <v>13</v>
      </c>
      <c r="E786" s="94" t="s">
        <v>416</v>
      </c>
      <c r="F786" s="95" t="s">
        <v>0</v>
      </c>
      <c r="G786" s="96">
        <v>150124.70000000001</v>
      </c>
      <c r="H786" s="96">
        <f>H787</f>
        <v>150124.70000000001</v>
      </c>
      <c r="I786" s="96">
        <f t="shared" ref="I786:K787" si="390">I787</f>
        <v>147491.75378999999</v>
      </c>
      <c r="J786" s="96">
        <f t="shared" si="390"/>
        <v>147491.75378999999</v>
      </c>
      <c r="K786" s="96">
        <f t="shared" si="390"/>
        <v>147127.38750000001</v>
      </c>
      <c r="L786" s="96">
        <f t="shared" si="379"/>
        <v>98.003451464016251</v>
      </c>
      <c r="M786" s="96">
        <f t="shared" si="380"/>
        <v>99.752958195534944</v>
      </c>
    </row>
    <row r="787" spans="1:14">
      <c r="A787" s="93" t="s">
        <v>156</v>
      </c>
      <c r="B787" s="94" t="s">
        <v>339</v>
      </c>
      <c r="C787" s="94" t="s">
        <v>32</v>
      </c>
      <c r="D787" s="94" t="s">
        <v>13</v>
      </c>
      <c r="E787" s="94" t="s">
        <v>416</v>
      </c>
      <c r="F787" s="94" t="s">
        <v>157</v>
      </c>
      <c r="G787" s="96">
        <v>150124.70000000001</v>
      </c>
      <c r="H787" s="96">
        <f>H788</f>
        <v>150124.70000000001</v>
      </c>
      <c r="I787" s="96">
        <f t="shared" si="390"/>
        <v>147491.75378999999</v>
      </c>
      <c r="J787" s="96">
        <f t="shared" si="390"/>
        <v>147491.75378999999</v>
      </c>
      <c r="K787" s="96">
        <f t="shared" si="390"/>
        <v>147127.38750000001</v>
      </c>
      <c r="L787" s="96">
        <f t="shared" si="379"/>
        <v>98.003451464016251</v>
      </c>
      <c r="M787" s="96">
        <f t="shared" si="380"/>
        <v>99.752958195534944</v>
      </c>
    </row>
    <row r="788" spans="1:14" ht="25.5">
      <c r="A788" s="93" t="s">
        <v>294</v>
      </c>
      <c r="B788" s="94" t="s">
        <v>339</v>
      </c>
      <c r="C788" s="94" t="s">
        <v>32</v>
      </c>
      <c r="D788" s="94" t="s">
        <v>13</v>
      </c>
      <c r="E788" s="94" t="s">
        <v>416</v>
      </c>
      <c r="F788" s="94" t="s">
        <v>295</v>
      </c>
      <c r="G788" s="96">
        <v>150124.70000000001</v>
      </c>
      <c r="H788" s="96">
        <v>150124.70000000001</v>
      </c>
      <c r="I788" s="96">
        <v>147491.75378999999</v>
      </c>
      <c r="J788" s="96">
        <v>147491.75378999999</v>
      </c>
      <c r="K788" s="96">
        <v>147127.38750000001</v>
      </c>
      <c r="L788" s="96">
        <f t="shared" si="379"/>
        <v>98.003451464016251</v>
      </c>
      <c r="M788" s="96">
        <f t="shared" si="380"/>
        <v>99.752958195534944</v>
      </c>
    </row>
    <row r="789" spans="1:14">
      <c r="A789" s="107" t="s">
        <v>0</v>
      </c>
      <c r="B789" s="108" t="s">
        <v>0</v>
      </c>
      <c r="C789" s="95" t="s">
        <v>0</v>
      </c>
      <c r="D789" s="95" t="s">
        <v>0</v>
      </c>
      <c r="E789" s="95" t="s">
        <v>0</v>
      </c>
      <c r="F789" s="95" t="s">
        <v>0</v>
      </c>
      <c r="G789" s="109" t="s">
        <v>0</v>
      </c>
      <c r="H789" s="109"/>
      <c r="I789" s="109"/>
      <c r="J789" s="109"/>
      <c r="K789" s="109"/>
      <c r="L789" s="109"/>
      <c r="M789" s="109"/>
    </row>
    <row r="790" spans="1:14">
      <c r="A790" s="110" t="s">
        <v>417</v>
      </c>
      <c r="B790" s="111" t="s">
        <v>418</v>
      </c>
      <c r="C790" s="95" t="s">
        <v>0</v>
      </c>
      <c r="D790" s="95" t="s">
        <v>0</v>
      </c>
      <c r="E790" s="95" t="s">
        <v>0</v>
      </c>
      <c r="F790" s="95" t="s">
        <v>0</v>
      </c>
      <c r="G790" s="112">
        <v>730723.9</v>
      </c>
      <c r="H790" s="112">
        <f>H802+H822+H791</f>
        <v>770173.47733999998</v>
      </c>
      <c r="I790" s="112">
        <f t="shared" ref="I790:K790" si="391">I802+I822+I791</f>
        <v>574156.67364000005</v>
      </c>
      <c r="J790" s="112">
        <f t="shared" si="391"/>
        <v>574156.67364000005</v>
      </c>
      <c r="K790" s="112">
        <f t="shared" si="391"/>
        <v>570889.36118999997</v>
      </c>
      <c r="L790" s="112">
        <f t="shared" si="379"/>
        <v>74.124775519629551</v>
      </c>
      <c r="M790" s="112">
        <f t="shared" si="380"/>
        <v>99.430937129183533</v>
      </c>
    </row>
    <row r="791" spans="1:14" s="52" customFormat="1">
      <c r="A791" s="104" t="s">
        <v>8</v>
      </c>
      <c r="B791" s="94" t="s">
        <v>418</v>
      </c>
      <c r="C791" s="116" t="s">
        <v>9</v>
      </c>
      <c r="D791" s="95"/>
      <c r="E791" s="95"/>
      <c r="F791" s="95"/>
      <c r="G791" s="112"/>
      <c r="H791" s="103">
        <f>H792</f>
        <v>13481.2</v>
      </c>
      <c r="I791" s="103">
        <f t="shared" ref="I791:K793" si="392">I792</f>
        <v>10131.059000000001</v>
      </c>
      <c r="J791" s="103">
        <f t="shared" si="392"/>
        <v>10131.059000000001</v>
      </c>
      <c r="K791" s="103">
        <f t="shared" si="392"/>
        <v>10131.059000000001</v>
      </c>
      <c r="L791" s="96">
        <f t="shared" ref="L791:L800" si="393">K791/H791*100</f>
        <v>75.149534166097979</v>
      </c>
      <c r="M791" s="96">
        <f t="shared" ref="M791:M800" si="394">K791/I791*100</f>
        <v>100</v>
      </c>
      <c r="N791" s="60"/>
    </row>
    <row r="792" spans="1:14" s="52" customFormat="1">
      <c r="A792" s="93" t="s">
        <v>24</v>
      </c>
      <c r="B792" s="94" t="s">
        <v>418</v>
      </c>
      <c r="C792" s="116" t="s">
        <v>9</v>
      </c>
      <c r="D792" s="95">
        <v>13</v>
      </c>
      <c r="E792" s="95"/>
      <c r="F792" s="95"/>
      <c r="G792" s="112"/>
      <c r="H792" s="103">
        <f>H793</f>
        <v>13481.2</v>
      </c>
      <c r="I792" s="103">
        <f t="shared" si="392"/>
        <v>10131.059000000001</v>
      </c>
      <c r="J792" s="103">
        <f t="shared" si="392"/>
        <v>10131.059000000001</v>
      </c>
      <c r="K792" s="103">
        <f t="shared" si="392"/>
        <v>10131.059000000001</v>
      </c>
      <c r="L792" s="96">
        <f t="shared" si="393"/>
        <v>75.149534166097979</v>
      </c>
      <c r="M792" s="96">
        <f t="shared" si="394"/>
        <v>100</v>
      </c>
      <c r="N792" s="60"/>
    </row>
    <row r="793" spans="1:14" s="52" customFormat="1" ht="51">
      <c r="A793" s="104" t="s">
        <v>134</v>
      </c>
      <c r="B793" s="94" t="s">
        <v>418</v>
      </c>
      <c r="C793" s="94" t="s">
        <v>9</v>
      </c>
      <c r="D793" s="94">
        <v>13</v>
      </c>
      <c r="E793" s="94" t="s">
        <v>135</v>
      </c>
      <c r="F793" s="95"/>
      <c r="G793" s="112"/>
      <c r="H793" s="103">
        <f>H794</f>
        <v>13481.2</v>
      </c>
      <c r="I793" s="103">
        <f t="shared" si="392"/>
        <v>10131.059000000001</v>
      </c>
      <c r="J793" s="103">
        <f t="shared" si="392"/>
        <v>10131.059000000001</v>
      </c>
      <c r="K793" s="103">
        <f t="shared" si="392"/>
        <v>10131.059000000001</v>
      </c>
      <c r="L793" s="96">
        <f t="shared" si="393"/>
        <v>75.149534166097979</v>
      </c>
      <c r="M793" s="96">
        <f t="shared" si="394"/>
        <v>100</v>
      </c>
      <c r="N793" s="60"/>
    </row>
    <row r="794" spans="1:14" s="52" customFormat="1" ht="25.5">
      <c r="A794" s="104" t="s">
        <v>136</v>
      </c>
      <c r="B794" s="94" t="s">
        <v>418</v>
      </c>
      <c r="C794" s="94" t="s">
        <v>9</v>
      </c>
      <c r="D794" s="94">
        <v>13</v>
      </c>
      <c r="E794" s="94" t="s">
        <v>137</v>
      </c>
      <c r="F794" s="95"/>
      <c r="G794" s="112"/>
      <c r="H794" s="103">
        <f>H795+H798</f>
        <v>13481.2</v>
      </c>
      <c r="I794" s="103">
        <f t="shared" ref="I794:K794" si="395">I795+I798</f>
        <v>10131.059000000001</v>
      </c>
      <c r="J794" s="103">
        <f t="shared" si="395"/>
        <v>10131.059000000001</v>
      </c>
      <c r="K794" s="103">
        <f t="shared" si="395"/>
        <v>10131.059000000001</v>
      </c>
      <c r="L794" s="96">
        <f t="shared" si="393"/>
        <v>75.149534166097979</v>
      </c>
      <c r="M794" s="96">
        <f t="shared" si="394"/>
        <v>100</v>
      </c>
      <c r="N794" s="60"/>
    </row>
    <row r="795" spans="1:14" s="52" customFormat="1">
      <c r="A795" s="104" t="s">
        <v>128</v>
      </c>
      <c r="B795" s="94" t="s">
        <v>418</v>
      </c>
      <c r="C795" s="94" t="s">
        <v>9</v>
      </c>
      <c r="D795" s="94">
        <v>13</v>
      </c>
      <c r="E795" s="94" t="s">
        <v>138</v>
      </c>
      <c r="F795" s="95"/>
      <c r="G795" s="112"/>
      <c r="H795" s="103">
        <f>H796</f>
        <v>5211.7</v>
      </c>
      <c r="I795" s="103">
        <f t="shared" ref="I795:K796" si="396">I796</f>
        <v>3841.1289999999999</v>
      </c>
      <c r="J795" s="103">
        <f t="shared" si="396"/>
        <v>3841.1289999999999</v>
      </c>
      <c r="K795" s="103">
        <f t="shared" si="396"/>
        <v>3841.1289999999999</v>
      </c>
      <c r="L795" s="96">
        <f t="shared" si="393"/>
        <v>73.702035804056251</v>
      </c>
      <c r="M795" s="96">
        <f t="shared" si="394"/>
        <v>100</v>
      </c>
      <c r="N795" s="60"/>
    </row>
    <row r="796" spans="1:14" s="52" customFormat="1" ht="25.5">
      <c r="A796" s="93" t="s">
        <v>130</v>
      </c>
      <c r="B796" s="94" t="s">
        <v>418</v>
      </c>
      <c r="C796" s="94" t="s">
        <v>9</v>
      </c>
      <c r="D796" s="94">
        <v>13</v>
      </c>
      <c r="E796" s="94" t="s">
        <v>1200</v>
      </c>
      <c r="F796" s="94">
        <v>600</v>
      </c>
      <c r="G796" s="112"/>
      <c r="H796" s="103">
        <f>H797</f>
        <v>5211.7</v>
      </c>
      <c r="I796" s="103">
        <f t="shared" si="396"/>
        <v>3841.1289999999999</v>
      </c>
      <c r="J796" s="103">
        <f t="shared" si="396"/>
        <v>3841.1289999999999</v>
      </c>
      <c r="K796" s="103">
        <f t="shared" si="396"/>
        <v>3841.1289999999999</v>
      </c>
      <c r="L796" s="96">
        <f t="shared" si="393"/>
        <v>73.702035804056251</v>
      </c>
      <c r="M796" s="96">
        <f t="shared" si="394"/>
        <v>100</v>
      </c>
      <c r="N796" s="60"/>
    </row>
    <row r="797" spans="1:14" s="52" customFormat="1">
      <c r="A797" s="93" t="s">
        <v>132</v>
      </c>
      <c r="B797" s="94" t="s">
        <v>418</v>
      </c>
      <c r="C797" s="94" t="s">
        <v>9</v>
      </c>
      <c r="D797" s="94">
        <v>13</v>
      </c>
      <c r="E797" s="94" t="s">
        <v>1200</v>
      </c>
      <c r="F797" s="94">
        <v>610</v>
      </c>
      <c r="G797" s="112"/>
      <c r="H797" s="103">
        <v>5211.7</v>
      </c>
      <c r="I797" s="103">
        <v>3841.1289999999999</v>
      </c>
      <c r="J797" s="103">
        <v>3841.1289999999999</v>
      </c>
      <c r="K797" s="103">
        <v>3841.1289999999999</v>
      </c>
      <c r="L797" s="96">
        <f t="shared" si="393"/>
        <v>73.702035804056251</v>
      </c>
      <c r="M797" s="96">
        <f t="shared" si="394"/>
        <v>100</v>
      </c>
      <c r="N797" s="60"/>
    </row>
    <row r="798" spans="1:14" s="52" customFormat="1" ht="25.5">
      <c r="A798" s="104" t="s">
        <v>802</v>
      </c>
      <c r="B798" s="94" t="s">
        <v>418</v>
      </c>
      <c r="C798" s="94" t="s">
        <v>9</v>
      </c>
      <c r="D798" s="94">
        <v>13</v>
      </c>
      <c r="E798" s="94" t="s">
        <v>962</v>
      </c>
      <c r="F798" s="94"/>
      <c r="G798" s="112"/>
      <c r="H798" s="103">
        <f>H799</f>
        <v>8269.5</v>
      </c>
      <c r="I798" s="103">
        <f t="shared" ref="I798:K799" si="397">I799</f>
        <v>6289.93</v>
      </c>
      <c r="J798" s="103">
        <f t="shared" si="397"/>
        <v>6289.93</v>
      </c>
      <c r="K798" s="103">
        <f t="shared" si="397"/>
        <v>6289.93</v>
      </c>
      <c r="L798" s="96">
        <f t="shared" si="393"/>
        <v>76.061793336961131</v>
      </c>
      <c r="M798" s="96">
        <f t="shared" si="394"/>
        <v>100</v>
      </c>
      <c r="N798" s="60"/>
    </row>
    <row r="799" spans="1:14" s="52" customFormat="1" ht="25.5">
      <c r="A799" s="93" t="s">
        <v>130</v>
      </c>
      <c r="B799" s="94" t="s">
        <v>418</v>
      </c>
      <c r="C799" s="94" t="s">
        <v>9</v>
      </c>
      <c r="D799" s="94">
        <v>13</v>
      </c>
      <c r="E799" s="94" t="s">
        <v>962</v>
      </c>
      <c r="F799" s="94">
        <v>600</v>
      </c>
      <c r="G799" s="112"/>
      <c r="H799" s="103">
        <f>H800</f>
        <v>8269.5</v>
      </c>
      <c r="I799" s="103">
        <f t="shared" si="397"/>
        <v>6289.93</v>
      </c>
      <c r="J799" s="103">
        <f t="shared" si="397"/>
        <v>6289.93</v>
      </c>
      <c r="K799" s="103">
        <f t="shared" si="397"/>
        <v>6289.93</v>
      </c>
      <c r="L799" s="96">
        <f t="shared" si="393"/>
        <v>76.061793336961131</v>
      </c>
      <c r="M799" s="96">
        <f t="shared" si="394"/>
        <v>100</v>
      </c>
      <c r="N799" s="60"/>
    </row>
    <row r="800" spans="1:14" s="52" customFormat="1">
      <c r="A800" s="93" t="s">
        <v>132</v>
      </c>
      <c r="B800" s="94" t="s">
        <v>418</v>
      </c>
      <c r="C800" s="94" t="s">
        <v>9</v>
      </c>
      <c r="D800" s="94">
        <v>13</v>
      </c>
      <c r="E800" s="94" t="s">
        <v>962</v>
      </c>
      <c r="F800" s="94">
        <v>610</v>
      </c>
      <c r="G800" s="112"/>
      <c r="H800" s="103">
        <v>8269.5</v>
      </c>
      <c r="I800" s="103">
        <v>6289.93</v>
      </c>
      <c r="J800" s="103">
        <v>6289.93</v>
      </c>
      <c r="K800" s="103">
        <v>6289.93</v>
      </c>
      <c r="L800" s="96">
        <f t="shared" si="393"/>
        <v>76.061793336961131</v>
      </c>
      <c r="M800" s="96">
        <f t="shared" si="394"/>
        <v>100</v>
      </c>
      <c r="N800" s="60"/>
    </row>
    <row r="801" spans="1:14" s="52" customFormat="1">
      <c r="A801" s="110"/>
      <c r="B801" s="111"/>
      <c r="C801" s="95"/>
      <c r="D801" s="95"/>
      <c r="E801" s="95"/>
      <c r="F801" s="95"/>
      <c r="G801" s="112"/>
      <c r="H801" s="112"/>
      <c r="I801" s="112"/>
      <c r="J801" s="112"/>
      <c r="K801" s="112"/>
      <c r="L801" s="112"/>
      <c r="M801" s="112"/>
      <c r="N801" s="60"/>
    </row>
    <row r="802" spans="1:14">
      <c r="A802" s="93" t="s">
        <v>52</v>
      </c>
      <c r="B802" s="94" t="s">
        <v>418</v>
      </c>
      <c r="C802" s="94" t="s">
        <v>21</v>
      </c>
      <c r="D802" s="95" t="s">
        <v>0</v>
      </c>
      <c r="E802" s="95" t="s">
        <v>0</v>
      </c>
      <c r="F802" s="95" t="s">
        <v>0</v>
      </c>
      <c r="G802" s="96">
        <v>132358.39999999999</v>
      </c>
      <c r="H802" s="96">
        <f>H803+H816</f>
        <v>134642.04999999999</v>
      </c>
      <c r="I802" s="96">
        <f>I803+I816</f>
        <v>101156.27559999999</v>
      </c>
      <c r="J802" s="96">
        <f t="shared" ref="J802:K802" si="398">J803+J816</f>
        <v>101156.27559999999</v>
      </c>
      <c r="K802" s="96">
        <f t="shared" si="398"/>
        <v>100207.27559999999</v>
      </c>
      <c r="L802" s="96">
        <f t="shared" si="379"/>
        <v>74.424947926743542</v>
      </c>
      <c r="M802" s="96">
        <f t="shared" si="380"/>
        <v>99.061847626980054</v>
      </c>
    </row>
    <row r="803" spans="1:14">
      <c r="A803" s="93" t="s">
        <v>54</v>
      </c>
      <c r="B803" s="94" t="s">
        <v>418</v>
      </c>
      <c r="C803" s="94" t="s">
        <v>21</v>
      </c>
      <c r="D803" s="94" t="s">
        <v>11</v>
      </c>
      <c r="E803" s="95" t="s">
        <v>0</v>
      </c>
      <c r="F803" s="95" t="s">
        <v>0</v>
      </c>
      <c r="G803" s="96">
        <v>28216.6</v>
      </c>
      <c r="H803" s="96">
        <f>H804+H811</f>
        <v>30500.25</v>
      </c>
      <c r="I803" s="96">
        <f t="shared" ref="I803:K803" si="399">I804+I811</f>
        <v>23275.95</v>
      </c>
      <c r="J803" s="96">
        <f t="shared" si="399"/>
        <v>23275.95</v>
      </c>
      <c r="K803" s="96">
        <f t="shared" si="399"/>
        <v>22326.95</v>
      </c>
      <c r="L803" s="96">
        <f t="shared" si="379"/>
        <v>73.202514733485785</v>
      </c>
      <c r="M803" s="96">
        <f t="shared" si="380"/>
        <v>95.922830217456209</v>
      </c>
    </row>
    <row r="804" spans="1:14" ht="25.5">
      <c r="A804" s="93" t="s">
        <v>206</v>
      </c>
      <c r="B804" s="94" t="s">
        <v>418</v>
      </c>
      <c r="C804" s="94" t="s">
        <v>21</v>
      </c>
      <c r="D804" s="94" t="s">
        <v>11</v>
      </c>
      <c r="E804" s="94" t="s">
        <v>207</v>
      </c>
      <c r="F804" s="95" t="s">
        <v>0</v>
      </c>
      <c r="G804" s="96">
        <v>28216.6</v>
      </c>
      <c r="H804" s="96">
        <f>H808+H805</f>
        <v>29165.599999999999</v>
      </c>
      <c r="I804" s="96">
        <f t="shared" ref="I804:K804" si="400">I808+I805</f>
        <v>21941.3</v>
      </c>
      <c r="J804" s="96">
        <f t="shared" si="400"/>
        <v>21941.3</v>
      </c>
      <c r="K804" s="96">
        <f t="shared" si="400"/>
        <v>20992.3</v>
      </c>
      <c r="L804" s="96">
        <f t="shared" si="379"/>
        <v>71.976232273637436</v>
      </c>
      <c r="M804" s="96">
        <f t="shared" si="380"/>
        <v>95.674823278474847</v>
      </c>
    </row>
    <row r="805" spans="1:14" s="52" customFormat="1" ht="38.25">
      <c r="A805" s="117" t="s">
        <v>1202</v>
      </c>
      <c r="B805" s="94" t="s">
        <v>418</v>
      </c>
      <c r="C805" s="94" t="s">
        <v>21</v>
      </c>
      <c r="D805" s="94" t="s">
        <v>11</v>
      </c>
      <c r="E805" s="102" t="s">
        <v>1201</v>
      </c>
      <c r="F805" s="95"/>
      <c r="G805" s="96"/>
      <c r="H805" s="96">
        <f>H806</f>
        <v>949</v>
      </c>
      <c r="I805" s="96">
        <f t="shared" ref="I805:K806" si="401">I806</f>
        <v>949</v>
      </c>
      <c r="J805" s="96">
        <f t="shared" si="401"/>
        <v>949</v>
      </c>
      <c r="K805" s="96">
        <f t="shared" si="401"/>
        <v>0</v>
      </c>
      <c r="L805" s="96">
        <f t="shared" ref="L805:L807" si="402">K805/H805*100</f>
        <v>0</v>
      </c>
      <c r="M805" s="96">
        <f t="shared" ref="M805:M807" si="403">K805/I805*100</f>
        <v>0</v>
      </c>
      <c r="N805" s="60"/>
    </row>
    <row r="806" spans="1:14" s="52" customFormat="1">
      <c r="A806" s="93" t="s">
        <v>105</v>
      </c>
      <c r="B806" s="94" t="s">
        <v>418</v>
      </c>
      <c r="C806" s="94" t="s">
        <v>21</v>
      </c>
      <c r="D806" s="94" t="s">
        <v>11</v>
      </c>
      <c r="E806" s="102" t="s">
        <v>1201</v>
      </c>
      <c r="F806" s="95">
        <v>500</v>
      </c>
      <c r="G806" s="96"/>
      <c r="H806" s="96">
        <f>H807</f>
        <v>949</v>
      </c>
      <c r="I806" s="96">
        <f t="shared" si="401"/>
        <v>949</v>
      </c>
      <c r="J806" s="96">
        <f t="shared" si="401"/>
        <v>949</v>
      </c>
      <c r="K806" s="96">
        <f t="shared" si="401"/>
        <v>0</v>
      </c>
      <c r="L806" s="96">
        <f t="shared" si="402"/>
        <v>0</v>
      </c>
      <c r="M806" s="96">
        <f t="shared" si="403"/>
        <v>0</v>
      </c>
      <c r="N806" s="60"/>
    </row>
    <row r="807" spans="1:14" s="52" customFormat="1">
      <c r="A807" s="93" t="s">
        <v>144</v>
      </c>
      <c r="B807" s="94" t="s">
        <v>418</v>
      </c>
      <c r="C807" s="94" t="s">
        <v>21</v>
      </c>
      <c r="D807" s="94" t="s">
        <v>11</v>
      </c>
      <c r="E807" s="102" t="s">
        <v>1201</v>
      </c>
      <c r="F807" s="95">
        <v>520</v>
      </c>
      <c r="G807" s="96"/>
      <c r="H807" s="96">
        <v>949</v>
      </c>
      <c r="I807" s="96">
        <v>949</v>
      </c>
      <c r="J807" s="96">
        <v>949</v>
      </c>
      <c r="K807" s="96">
        <v>0</v>
      </c>
      <c r="L807" s="96">
        <f t="shared" si="402"/>
        <v>0</v>
      </c>
      <c r="M807" s="96">
        <f t="shared" si="403"/>
        <v>0</v>
      </c>
      <c r="N807" s="60"/>
    </row>
    <row r="808" spans="1:14">
      <c r="A808" s="93" t="s">
        <v>128</v>
      </c>
      <c r="B808" s="94" t="s">
        <v>418</v>
      </c>
      <c r="C808" s="94" t="s">
        <v>21</v>
      </c>
      <c r="D808" s="94" t="s">
        <v>11</v>
      </c>
      <c r="E808" s="94" t="s">
        <v>208</v>
      </c>
      <c r="F808" s="95" t="s">
        <v>0</v>
      </c>
      <c r="G808" s="96">
        <v>28216.6</v>
      </c>
      <c r="H808" s="96">
        <f>H809</f>
        <v>28216.6</v>
      </c>
      <c r="I808" s="96">
        <f t="shared" ref="I808:K809" si="404">I809</f>
        <v>20992.3</v>
      </c>
      <c r="J808" s="96">
        <f t="shared" si="404"/>
        <v>20992.3</v>
      </c>
      <c r="K808" s="96">
        <f t="shared" si="404"/>
        <v>20992.3</v>
      </c>
      <c r="L808" s="96">
        <f t="shared" si="379"/>
        <v>74.396986171260892</v>
      </c>
      <c r="M808" s="96">
        <f t="shared" si="380"/>
        <v>100</v>
      </c>
    </row>
    <row r="809" spans="1:14" ht="25.5">
      <c r="A809" s="93" t="s">
        <v>130</v>
      </c>
      <c r="B809" s="94" t="s">
        <v>418</v>
      </c>
      <c r="C809" s="94" t="s">
        <v>21</v>
      </c>
      <c r="D809" s="94" t="s">
        <v>11</v>
      </c>
      <c r="E809" s="94" t="s">
        <v>208</v>
      </c>
      <c r="F809" s="94" t="s">
        <v>131</v>
      </c>
      <c r="G809" s="96">
        <v>28216.6</v>
      </c>
      <c r="H809" s="96">
        <f>H810</f>
        <v>28216.6</v>
      </c>
      <c r="I809" s="96">
        <f t="shared" si="404"/>
        <v>20992.3</v>
      </c>
      <c r="J809" s="96">
        <f t="shared" si="404"/>
        <v>20992.3</v>
      </c>
      <c r="K809" s="96">
        <f t="shared" si="404"/>
        <v>20992.3</v>
      </c>
      <c r="L809" s="96">
        <f t="shared" si="379"/>
        <v>74.396986171260892</v>
      </c>
      <c r="M809" s="96">
        <f t="shared" si="380"/>
        <v>100</v>
      </c>
    </row>
    <row r="810" spans="1:14">
      <c r="A810" s="93" t="s">
        <v>132</v>
      </c>
      <c r="B810" s="94" t="s">
        <v>418</v>
      </c>
      <c r="C810" s="94" t="s">
        <v>21</v>
      </c>
      <c r="D810" s="94" t="s">
        <v>11</v>
      </c>
      <c r="E810" s="94" t="s">
        <v>208</v>
      </c>
      <c r="F810" s="94" t="s">
        <v>133</v>
      </c>
      <c r="G810" s="96">
        <v>28216.6</v>
      </c>
      <c r="H810" s="96">
        <v>28216.6</v>
      </c>
      <c r="I810" s="96">
        <v>20992.3</v>
      </c>
      <c r="J810" s="96">
        <v>20992.3</v>
      </c>
      <c r="K810" s="96">
        <v>20992.3</v>
      </c>
      <c r="L810" s="96">
        <f t="shared" si="379"/>
        <v>74.396986171260892</v>
      </c>
      <c r="M810" s="96">
        <f t="shared" si="380"/>
        <v>100</v>
      </c>
    </row>
    <row r="811" spans="1:14" s="52" customFormat="1">
      <c r="A811" s="93" t="s">
        <v>659</v>
      </c>
      <c r="B811" s="94" t="s">
        <v>418</v>
      </c>
      <c r="C811" s="94" t="s">
        <v>21</v>
      </c>
      <c r="D811" s="94" t="s">
        <v>11</v>
      </c>
      <c r="E811" s="102" t="s">
        <v>661</v>
      </c>
      <c r="F811" s="94"/>
      <c r="G811" s="96"/>
      <c r="H811" s="96">
        <f>H812</f>
        <v>1334.65</v>
      </c>
      <c r="I811" s="96">
        <f t="shared" ref="I811:K813" si="405">I812</f>
        <v>1334.65</v>
      </c>
      <c r="J811" s="96">
        <f t="shared" si="405"/>
        <v>1334.65</v>
      </c>
      <c r="K811" s="96">
        <f t="shared" si="405"/>
        <v>1334.65</v>
      </c>
      <c r="L811" s="96">
        <f t="shared" ref="L811:L814" si="406">K811/H811*100</f>
        <v>100</v>
      </c>
      <c r="M811" s="96">
        <f t="shared" ref="M811:M814" si="407">K811/I811*100</f>
        <v>100</v>
      </c>
      <c r="N811" s="60"/>
    </row>
    <row r="812" spans="1:14" s="52" customFormat="1">
      <c r="A812" s="93" t="s">
        <v>659</v>
      </c>
      <c r="B812" s="94" t="s">
        <v>418</v>
      </c>
      <c r="C812" s="94" t="s">
        <v>21</v>
      </c>
      <c r="D812" s="94" t="s">
        <v>11</v>
      </c>
      <c r="E812" s="102" t="s">
        <v>661</v>
      </c>
      <c r="F812" s="94"/>
      <c r="G812" s="96"/>
      <c r="H812" s="96">
        <f>H813</f>
        <v>1334.65</v>
      </c>
      <c r="I812" s="96">
        <f t="shared" si="405"/>
        <v>1334.65</v>
      </c>
      <c r="J812" s="96">
        <f t="shared" si="405"/>
        <v>1334.65</v>
      </c>
      <c r="K812" s="96">
        <f t="shared" si="405"/>
        <v>1334.65</v>
      </c>
      <c r="L812" s="96">
        <f t="shared" si="406"/>
        <v>100</v>
      </c>
      <c r="M812" s="96">
        <f t="shared" si="407"/>
        <v>100</v>
      </c>
      <c r="N812" s="60"/>
    </row>
    <row r="813" spans="1:14" s="52" customFormat="1">
      <c r="A813" s="93" t="s">
        <v>105</v>
      </c>
      <c r="B813" s="94" t="s">
        <v>418</v>
      </c>
      <c r="C813" s="94" t="s">
        <v>21</v>
      </c>
      <c r="D813" s="94" t="s">
        <v>11</v>
      </c>
      <c r="E813" s="102" t="s">
        <v>661</v>
      </c>
      <c r="F813" s="94" t="s">
        <v>106</v>
      </c>
      <c r="G813" s="96"/>
      <c r="H813" s="96">
        <f>H814</f>
        <v>1334.65</v>
      </c>
      <c r="I813" s="96">
        <f t="shared" si="405"/>
        <v>1334.65</v>
      </c>
      <c r="J813" s="96">
        <f t="shared" si="405"/>
        <v>1334.65</v>
      </c>
      <c r="K813" s="96">
        <f t="shared" si="405"/>
        <v>1334.65</v>
      </c>
      <c r="L813" s="96">
        <f t="shared" si="406"/>
        <v>100</v>
      </c>
      <c r="M813" s="96">
        <f t="shared" si="407"/>
        <v>100</v>
      </c>
      <c r="N813" s="60"/>
    </row>
    <row r="814" spans="1:14" s="52" customFormat="1">
      <c r="A814" s="93" t="s">
        <v>424</v>
      </c>
      <c r="B814" s="94" t="s">
        <v>418</v>
      </c>
      <c r="C814" s="94" t="s">
        <v>21</v>
      </c>
      <c r="D814" s="94" t="s">
        <v>11</v>
      </c>
      <c r="E814" s="102" t="s">
        <v>661</v>
      </c>
      <c r="F814" s="94" t="s">
        <v>425</v>
      </c>
      <c r="G814" s="96"/>
      <c r="H814" s="96">
        <v>1334.65</v>
      </c>
      <c r="I814" s="96">
        <v>1334.65</v>
      </c>
      <c r="J814" s="96">
        <v>1334.65</v>
      </c>
      <c r="K814" s="96">
        <v>1334.65</v>
      </c>
      <c r="L814" s="96">
        <f t="shared" si="406"/>
        <v>100</v>
      </c>
      <c r="M814" s="96">
        <f t="shared" si="407"/>
        <v>100</v>
      </c>
      <c r="N814" s="60"/>
    </row>
    <row r="815" spans="1:14" s="18" customFormat="1">
      <c r="A815" s="93"/>
      <c r="B815" s="94"/>
      <c r="C815" s="94"/>
      <c r="D815" s="94"/>
      <c r="E815" s="94"/>
      <c r="F815" s="94"/>
      <c r="G815" s="96"/>
      <c r="H815" s="96"/>
      <c r="I815" s="96"/>
      <c r="J815" s="96"/>
      <c r="K815" s="96"/>
      <c r="L815" s="96"/>
      <c r="M815" s="96"/>
      <c r="N815" s="60"/>
    </row>
    <row r="816" spans="1:14">
      <c r="A816" s="93" t="s">
        <v>55</v>
      </c>
      <c r="B816" s="94" t="s">
        <v>418</v>
      </c>
      <c r="C816" s="94" t="s">
        <v>21</v>
      </c>
      <c r="D816" s="94" t="s">
        <v>15</v>
      </c>
      <c r="E816" s="95" t="s">
        <v>0</v>
      </c>
      <c r="F816" s="95" t="s">
        <v>0</v>
      </c>
      <c r="G816" s="96">
        <v>104141.8</v>
      </c>
      <c r="H816" s="96">
        <f t="shared" ref="H816:I818" si="408">H817</f>
        <v>104141.8</v>
      </c>
      <c r="I816" s="96">
        <f t="shared" si="408"/>
        <v>77880.325599999996</v>
      </c>
      <c r="J816" s="96">
        <f t="shared" ref="I816:K819" si="409">J817</f>
        <v>77880.325599999996</v>
      </c>
      <c r="K816" s="96">
        <f t="shared" si="409"/>
        <v>77880.325599999996</v>
      </c>
      <c r="L816" s="96">
        <f t="shared" si="379"/>
        <v>74.78296476534878</v>
      </c>
      <c r="M816" s="96">
        <f t="shared" si="380"/>
        <v>100</v>
      </c>
    </row>
    <row r="817" spans="1:14" ht="25.5">
      <c r="A817" s="93" t="s">
        <v>206</v>
      </c>
      <c r="B817" s="94" t="s">
        <v>418</v>
      </c>
      <c r="C817" s="94" t="s">
        <v>21</v>
      </c>
      <c r="D817" s="94" t="s">
        <v>15</v>
      </c>
      <c r="E817" s="94" t="s">
        <v>207</v>
      </c>
      <c r="F817" s="95" t="s">
        <v>0</v>
      </c>
      <c r="G817" s="96">
        <v>104141.8</v>
      </c>
      <c r="H817" s="96">
        <f t="shared" si="408"/>
        <v>104141.8</v>
      </c>
      <c r="I817" s="96">
        <f t="shared" si="408"/>
        <v>77880.325599999996</v>
      </c>
      <c r="J817" s="96">
        <f t="shared" si="409"/>
        <v>77880.325599999996</v>
      </c>
      <c r="K817" s="96">
        <f t="shared" si="409"/>
        <v>77880.325599999996</v>
      </c>
      <c r="L817" s="96">
        <f t="shared" si="379"/>
        <v>74.78296476534878</v>
      </c>
      <c r="M817" s="96">
        <f t="shared" si="380"/>
        <v>100</v>
      </c>
    </row>
    <row r="818" spans="1:14">
      <c r="A818" s="93" t="s">
        <v>128</v>
      </c>
      <c r="B818" s="94" t="s">
        <v>418</v>
      </c>
      <c r="C818" s="94" t="s">
        <v>21</v>
      </c>
      <c r="D818" s="94" t="s">
        <v>15</v>
      </c>
      <c r="E818" s="94" t="s">
        <v>208</v>
      </c>
      <c r="F818" s="95" t="s">
        <v>0</v>
      </c>
      <c r="G818" s="96">
        <v>104141.8</v>
      </c>
      <c r="H818" s="96">
        <f t="shared" si="408"/>
        <v>104141.8</v>
      </c>
      <c r="I818" s="96">
        <f t="shared" si="408"/>
        <v>77880.325599999996</v>
      </c>
      <c r="J818" s="96">
        <f t="shared" si="409"/>
        <v>77880.325599999996</v>
      </c>
      <c r="K818" s="96">
        <f t="shared" si="409"/>
        <v>77880.325599999996</v>
      </c>
      <c r="L818" s="96">
        <f t="shared" si="379"/>
        <v>74.78296476534878</v>
      </c>
      <c r="M818" s="96">
        <f t="shared" si="380"/>
        <v>100</v>
      </c>
    </row>
    <row r="819" spans="1:14" ht="25.5">
      <c r="A819" s="93" t="s">
        <v>130</v>
      </c>
      <c r="B819" s="94" t="s">
        <v>418</v>
      </c>
      <c r="C819" s="94" t="s">
        <v>21</v>
      </c>
      <c r="D819" s="94" t="s">
        <v>15</v>
      </c>
      <c r="E819" s="94" t="s">
        <v>208</v>
      </c>
      <c r="F819" s="94" t="s">
        <v>131</v>
      </c>
      <c r="G819" s="96">
        <v>104141.8</v>
      </c>
      <c r="H819" s="96">
        <f>H820</f>
        <v>104141.8</v>
      </c>
      <c r="I819" s="96">
        <f t="shared" si="409"/>
        <v>77880.325599999996</v>
      </c>
      <c r="J819" s="96">
        <f t="shared" si="409"/>
        <v>77880.325599999996</v>
      </c>
      <c r="K819" s="96">
        <f t="shared" si="409"/>
        <v>77880.325599999996</v>
      </c>
      <c r="L819" s="96">
        <f t="shared" si="379"/>
        <v>74.78296476534878</v>
      </c>
      <c r="M819" s="96">
        <f t="shared" si="380"/>
        <v>100</v>
      </c>
    </row>
    <row r="820" spans="1:14">
      <c r="A820" s="93" t="s">
        <v>132</v>
      </c>
      <c r="B820" s="94" t="s">
        <v>418</v>
      </c>
      <c r="C820" s="94" t="s">
        <v>21</v>
      </c>
      <c r="D820" s="94" t="s">
        <v>15</v>
      </c>
      <c r="E820" s="94" t="s">
        <v>208</v>
      </c>
      <c r="F820" s="94" t="s">
        <v>133</v>
      </c>
      <c r="G820" s="96">
        <v>104141.8</v>
      </c>
      <c r="H820" s="96">
        <v>104141.8</v>
      </c>
      <c r="I820" s="96">
        <v>77880.325599999996</v>
      </c>
      <c r="J820" s="96">
        <v>77880.325599999996</v>
      </c>
      <c r="K820" s="96">
        <v>77880.325599999996</v>
      </c>
      <c r="L820" s="96">
        <f t="shared" si="379"/>
        <v>74.78296476534878</v>
      </c>
      <c r="M820" s="96">
        <f t="shared" si="380"/>
        <v>100</v>
      </c>
    </row>
    <row r="821" spans="1:14">
      <c r="A821" s="97" t="s">
        <v>0</v>
      </c>
      <c r="B821" s="95" t="s">
        <v>0</v>
      </c>
      <c r="C821" s="95" t="s">
        <v>0</v>
      </c>
      <c r="D821" s="95" t="s">
        <v>0</v>
      </c>
      <c r="E821" s="95" t="s">
        <v>0</v>
      </c>
      <c r="F821" s="95" t="s">
        <v>0</v>
      </c>
      <c r="G821" s="98" t="s">
        <v>0</v>
      </c>
      <c r="H821" s="98"/>
      <c r="I821" s="98"/>
      <c r="J821" s="98"/>
      <c r="K821" s="98"/>
      <c r="L821" s="98"/>
      <c r="M821" s="98"/>
    </row>
    <row r="822" spans="1:14">
      <c r="A822" s="93" t="s">
        <v>60</v>
      </c>
      <c r="B822" s="94" t="s">
        <v>418</v>
      </c>
      <c r="C822" s="94" t="s">
        <v>40</v>
      </c>
      <c r="D822" s="95" t="s">
        <v>0</v>
      </c>
      <c r="E822" s="95" t="s">
        <v>0</v>
      </c>
      <c r="F822" s="95" t="s">
        <v>0</v>
      </c>
      <c r="G822" s="96">
        <v>598365.5</v>
      </c>
      <c r="H822" s="96">
        <f>H823+H888</f>
        <v>622050.22733999998</v>
      </c>
      <c r="I822" s="96">
        <f t="shared" ref="I822:K822" si="410">I823+I888</f>
        <v>462869.33903999999</v>
      </c>
      <c r="J822" s="96">
        <f t="shared" si="410"/>
        <v>462869.33903999999</v>
      </c>
      <c r="K822" s="96">
        <f t="shared" si="410"/>
        <v>460551.02659000002</v>
      </c>
      <c r="L822" s="96">
        <f t="shared" si="379"/>
        <v>74.037594770988207</v>
      </c>
      <c r="M822" s="96">
        <f t="shared" si="380"/>
        <v>99.499143223699321</v>
      </c>
    </row>
    <row r="823" spans="1:14">
      <c r="A823" s="93" t="s">
        <v>61</v>
      </c>
      <c r="B823" s="94" t="s">
        <v>418</v>
      </c>
      <c r="C823" s="94" t="s">
        <v>40</v>
      </c>
      <c r="D823" s="94" t="s">
        <v>9</v>
      </c>
      <c r="E823" s="95" t="s">
        <v>0</v>
      </c>
      <c r="F823" s="95" t="s">
        <v>0</v>
      </c>
      <c r="G823" s="96">
        <v>568975</v>
      </c>
      <c r="H823" s="96">
        <f>H824+H837+H873+H877+H881</f>
        <v>588200.72100999998</v>
      </c>
      <c r="I823" s="96">
        <f t="shared" ref="I823:K823" si="411">I824+I837+I873+I877+I881</f>
        <v>440575.18270999996</v>
      </c>
      <c r="J823" s="96">
        <f t="shared" si="411"/>
        <v>440575.18270999996</v>
      </c>
      <c r="K823" s="96">
        <f t="shared" si="411"/>
        <v>439088.08280999999</v>
      </c>
      <c r="L823" s="96">
        <f t="shared" si="379"/>
        <v>74.649361540400946</v>
      </c>
      <c r="M823" s="96">
        <f t="shared" si="380"/>
        <v>99.662463988358866</v>
      </c>
    </row>
    <row r="824" spans="1:14" ht="25.5">
      <c r="A824" s="93" t="s">
        <v>404</v>
      </c>
      <c r="B824" s="94" t="s">
        <v>418</v>
      </c>
      <c r="C824" s="94" t="s">
        <v>40</v>
      </c>
      <c r="D824" s="94" t="s">
        <v>9</v>
      </c>
      <c r="E824" s="94" t="s">
        <v>405</v>
      </c>
      <c r="F824" s="95" t="s">
        <v>0</v>
      </c>
      <c r="G824" s="96">
        <v>2700</v>
      </c>
      <c r="H824" s="96">
        <f>H825</f>
        <v>5400</v>
      </c>
      <c r="I824" s="96">
        <f t="shared" ref="I824:K824" si="412">I825</f>
        <v>200</v>
      </c>
      <c r="J824" s="96">
        <f t="shared" si="412"/>
        <v>200</v>
      </c>
      <c r="K824" s="96">
        <f t="shared" si="412"/>
        <v>200</v>
      </c>
      <c r="L824" s="96">
        <f t="shared" si="379"/>
        <v>3.7037037037037033</v>
      </c>
      <c r="M824" s="96">
        <f t="shared" si="380"/>
        <v>100</v>
      </c>
    </row>
    <row r="825" spans="1:14">
      <c r="A825" s="93" t="s">
        <v>406</v>
      </c>
      <c r="B825" s="94" t="s">
        <v>418</v>
      </c>
      <c r="C825" s="94" t="s">
        <v>40</v>
      </c>
      <c r="D825" s="94" t="s">
        <v>9</v>
      </c>
      <c r="E825" s="94" t="s">
        <v>407</v>
      </c>
      <c r="F825" s="95" t="s">
        <v>0</v>
      </c>
      <c r="G825" s="96">
        <v>2700</v>
      </c>
      <c r="H825" s="96">
        <f>H831+H834+H826</f>
        <v>5400</v>
      </c>
      <c r="I825" s="96">
        <f t="shared" ref="I825:K825" si="413">I831+I834+I826</f>
        <v>200</v>
      </c>
      <c r="J825" s="96">
        <f t="shared" si="413"/>
        <v>200</v>
      </c>
      <c r="K825" s="96">
        <f t="shared" si="413"/>
        <v>200</v>
      </c>
      <c r="L825" s="96">
        <f t="shared" si="379"/>
        <v>3.7037037037037033</v>
      </c>
      <c r="M825" s="96">
        <f t="shared" si="380"/>
        <v>100</v>
      </c>
    </row>
    <row r="826" spans="1:14" s="52" customFormat="1" ht="24.75" customHeight="1">
      <c r="A826" s="104" t="s">
        <v>1203</v>
      </c>
      <c r="B826" s="94" t="s">
        <v>418</v>
      </c>
      <c r="C826" s="94" t="s">
        <v>40</v>
      </c>
      <c r="D826" s="94" t="s">
        <v>9</v>
      </c>
      <c r="E826" s="102" t="s">
        <v>409</v>
      </c>
      <c r="F826" s="95"/>
      <c r="G826" s="96"/>
      <c r="H826" s="96">
        <f>H827+H829</f>
        <v>2700</v>
      </c>
      <c r="I826" s="96">
        <f t="shared" ref="I826:K826" si="414">I827+I829</f>
        <v>0</v>
      </c>
      <c r="J826" s="96">
        <f t="shared" si="414"/>
        <v>0</v>
      </c>
      <c r="K826" s="96">
        <f t="shared" si="414"/>
        <v>0</v>
      </c>
      <c r="L826" s="96">
        <f t="shared" ref="L826:L830" si="415">K826/H826*100</f>
        <v>0</v>
      </c>
      <c r="M826" s="96">
        <v>0</v>
      </c>
      <c r="N826" s="60"/>
    </row>
    <row r="827" spans="1:14" s="52" customFormat="1">
      <c r="A827" s="93" t="s">
        <v>105</v>
      </c>
      <c r="B827" s="94" t="s">
        <v>418</v>
      </c>
      <c r="C827" s="94" t="s">
        <v>40</v>
      </c>
      <c r="D827" s="94" t="s">
        <v>9</v>
      </c>
      <c r="E827" s="102" t="s">
        <v>409</v>
      </c>
      <c r="F827" s="94">
        <v>500</v>
      </c>
      <c r="G827" s="96"/>
      <c r="H827" s="96">
        <f>H828</f>
        <v>2500</v>
      </c>
      <c r="I827" s="96">
        <f t="shared" ref="I827:K827" si="416">I828</f>
        <v>0</v>
      </c>
      <c r="J827" s="96">
        <f t="shared" si="416"/>
        <v>0</v>
      </c>
      <c r="K827" s="96">
        <f t="shared" si="416"/>
        <v>0</v>
      </c>
      <c r="L827" s="96">
        <f t="shared" si="415"/>
        <v>0</v>
      </c>
      <c r="M827" s="96">
        <v>0</v>
      </c>
      <c r="N827" s="60"/>
    </row>
    <row r="828" spans="1:14" s="52" customFormat="1">
      <c r="A828" s="93" t="s">
        <v>144</v>
      </c>
      <c r="B828" s="94" t="s">
        <v>418</v>
      </c>
      <c r="C828" s="94" t="s">
        <v>40</v>
      </c>
      <c r="D828" s="94" t="s">
        <v>9</v>
      </c>
      <c r="E828" s="102" t="s">
        <v>409</v>
      </c>
      <c r="F828" s="94">
        <v>520</v>
      </c>
      <c r="G828" s="96"/>
      <c r="H828" s="96">
        <v>2500</v>
      </c>
      <c r="I828" s="96">
        <v>0</v>
      </c>
      <c r="J828" s="96">
        <v>0</v>
      </c>
      <c r="K828" s="96">
        <v>0</v>
      </c>
      <c r="L828" s="96">
        <f t="shared" si="415"/>
        <v>0</v>
      </c>
      <c r="M828" s="96">
        <v>0</v>
      </c>
      <c r="N828" s="60"/>
    </row>
    <row r="829" spans="1:14" s="52" customFormat="1" ht="25.5">
      <c r="A829" s="93" t="s">
        <v>130</v>
      </c>
      <c r="B829" s="94" t="s">
        <v>418</v>
      </c>
      <c r="C829" s="94" t="s">
        <v>40</v>
      </c>
      <c r="D829" s="94" t="s">
        <v>9</v>
      </c>
      <c r="E829" s="102" t="s">
        <v>409</v>
      </c>
      <c r="F829" s="94">
        <v>600</v>
      </c>
      <c r="G829" s="96"/>
      <c r="H829" s="96">
        <f>H830</f>
        <v>200</v>
      </c>
      <c r="I829" s="96">
        <f t="shared" ref="I829:K829" si="417">I830</f>
        <v>0</v>
      </c>
      <c r="J829" s="96">
        <f t="shared" si="417"/>
        <v>0</v>
      </c>
      <c r="K829" s="96">
        <f t="shared" si="417"/>
        <v>0</v>
      </c>
      <c r="L829" s="96">
        <f t="shared" si="415"/>
        <v>0</v>
      </c>
      <c r="M829" s="96">
        <v>0</v>
      </c>
      <c r="N829" s="60"/>
    </row>
    <row r="830" spans="1:14" s="52" customFormat="1">
      <c r="A830" s="93" t="s">
        <v>132</v>
      </c>
      <c r="B830" s="94" t="s">
        <v>418</v>
      </c>
      <c r="C830" s="94" t="s">
        <v>40</v>
      </c>
      <c r="D830" s="94" t="s">
        <v>9</v>
      </c>
      <c r="E830" s="102" t="s">
        <v>409</v>
      </c>
      <c r="F830" s="94">
        <v>610</v>
      </c>
      <c r="G830" s="96"/>
      <c r="H830" s="96">
        <v>200</v>
      </c>
      <c r="I830" s="96">
        <v>0</v>
      </c>
      <c r="J830" s="96">
        <v>0</v>
      </c>
      <c r="K830" s="96">
        <v>0</v>
      </c>
      <c r="L830" s="96">
        <f t="shared" si="415"/>
        <v>0</v>
      </c>
      <c r="M830" s="96">
        <v>0</v>
      </c>
      <c r="N830" s="60"/>
    </row>
    <row r="831" spans="1:14">
      <c r="A831" s="93" t="s">
        <v>128</v>
      </c>
      <c r="B831" s="94" t="s">
        <v>418</v>
      </c>
      <c r="C831" s="94" t="s">
        <v>40</v>
      </c>
      <c r="D831" s="94" t="s">
        <v>9</v>
      </c>
      <c r="E831" s="94" t="s">
        <v>419</v>
      </c>
      <c r="F831" s="95" t="s">
        <v>0</v>
      </c>
      <c r="G831" s="96">
        <v>200</v>
      </c>
      <c r="H831" s="96">
        <f>H832</f>
        <v>200</v>
      </c>
      <c r="I831" s="96">
        <f t="shared" ref="I831:K832" si="418">I832</f>
        <v>200</v>
      </c>
      <c r="J831" s="96">
        <f t="shared" si="418"/>
        <v>200</v>
      </c>
      <c r="K831" s="96">
        <f t="shared" si="418"/>
        <v>200</v>
      </c>
      <c r="L831" s="96">
        <f t="shared" si="379"/>
        <v>100</v>
      </c>
      <c r="M831" s="96">
        <f t="shared" si="380"/>
        <v>100</v>
      </c>
    </row>
    <row r="832" spans="1:14" ht="25.5">
      <c r="A832" s="93" t="s">
        <v>130</v>
      </c>
      <c r="B832" s="94" t="s">
        <v>418</v>
      </c>
      <c r="C832" s="94" t="s">
        <v>40</v>
      </c>
      <c r="D832" s="94" t="s">
        <v>9</v>
      </c>
      <c r="E832" s="94" t="s">
        <v>419</v>
      </c>
      <c r="F832" s="94" t="s">
        <v>131</v>
      </c>
      <c r="G832" s="96">
        <v>200</v>
      </c>
      <c r="H832" s="96">
        <f>H833</f>
        <v>200</v>
      </c>
      <c r="I832" s="96">
        <f t="shared" si="418"/>
        <v>200</v>
      </c>
      <c r="J832" s="96">
        <f t="shared" si="418"/>
        <v>200</v>
      </c>
      <c r="K832" s="96">
        <f t="shared" si="418"/>
        <v>200</v>
      </c>
      <c r="L832" s="96">
        <f t="shared" si="379"/>
        <v>100</v>
      </c>
      <c r="M832" s="96">
        <f t="shared" si="380"/>
        <v>100</v>
      </c>
    </row>
    <row r="833" spans="1:14">
      <c r="A833" s="93" t="s">
        <v>132</v>
      </c>
      <c r="B833" s="94" t="s">
        <v>418</v>
      </c>
      <c r="C833" s="94" t="s">
        <v>40</v>
      </c>
      <c r="D833" s="94" t="s">
        <v>9</v>
      </c>
      <c r="E833" s="94" t="s">
        <v>419</v>
      </c>
      <c r="F833" s="94" t="s">
        <v>133</v>
      </c>
      <c r="G833" s="96">
        <v>200</v>
      </c>
      <c r="H833" s="96">
        <v>200</v>
      </c>
      <c r="I833" s="96">
        <v>200</v>
      </c>
      <c r="J833" s="96">
        <v>200</v>
      </c>
      <c r="K833" s="96">
        <v>200</v>
      </c>
      <c r="L833" s="96">
        <f t="shared" si="379"/>
        <v>100</v>
      </c>
      <c r="M833" s="96">
        <f t="shared" si="380"/>
        <v>100</v>
      </c>
    </row>
    <row r="834" spans="1:14" ht="25.5">
      <c r="A834" s="93" t="s">
        <v>420</v>
      </c>
      <c r="B834" s="94" t="s">
        <v>418</v>
      </c>
      <c r="C834" s="94" t="s">
        <v>40</v>
      </c>
      <c r="D834" s="94" t="s">
        <v>9</v>
      </c>
      <c r="E834" s="94" t="s">
        <v>421</v>
      </c>
      <c r="F834" s="95" t="s">
        <v>0</v>
      </c>
      <c r="G834" s="96">
        <v>2500</v>
      </c>
      <c r="H834" s="96">
        <f>H835</f>
        <v>2500</v>
      </c>
      <c r="I834" s="96">
        <f t="shared" ref="I834:K835" si="419">I835</f>
        <v>0</v>
      </c>
      <c r="J834" s="96">
        <f t="shared" si="419"/>
        <v>0</v>
      </c>
      <c r="K834" s="96">
        <f t="shared" si="419"/>
        <v>0</v>
      </c>
      <c r="L834" s="96">
        <f t="shared" si="379"/>
        <v>0</v>
      </c>
      <c r="M834" s="96">
        <v>0</v>
      </c>
    </row>
    <row r="835" spans="1:14">
      <c r="A835" s="93" t="s">
        <v>105</v>
      </c>
      <c r="B835" s="94" t="s">
        <v>418</v>
      </c>
      <c r="C835" s="94" t="s">
        <v>40</v>
      </c>
      <c r="D835" s="94" t="s">
        <v>9</v>
      </c>
      <c r="E835" s="94" t="s">
        <v>421</v>
      </c>
      <c r="F835" s="94" t="s">
        <v>106</v>
      </c>
      <c r="G835" s="96">
        <v>2500</v>
      </c>
      <c r="H835" s="96">
        <f>H836</f>
        <v>2500</v>
      </c>
      <c r="I835" s="96">
        <f t="shared" si="419"/>
        <v>0</v>
      </c>
      <c r="J835" s="96">
        <f t="shared" si="419"/>
        <v>0</v>
      </c>
      <c r="K835" s="96">
        <f t="shared" si="419"/>
        <v>0</v>
      </c>
      <c r="L835" s="96">
        <f t="shared" si="379"/>
        <v>0</v>
      </c>
      <c r="M835" s="96">
        <v>0</v>
      </c>
    </row>
    <row r="836" spans="1:14">
      <c r="A836" s="93" t="s">
        <v>144</v>
      </c>
      <c r="B836" s="94" t="s">
        <v>418</v>
      </c>
      <c r="C836" s="94" t="s">
        <v>40</v>
      </c>
      <c r="D836" s="94" t="s">
        <v>9</v>
      </c>
      <c r="E836" s="94" t="s">
        <v>421</v>
      </c>
      <c r="F836" s="94" t="s">
        <v>145</v>
      </c>
      <c r="G836" s="96">
        <v>2500</v>
      </c>
      <c r="H836" s="96">
        <v>2500</v>
      </c>
      <c r="I836" s="96"/>
      <c r="J836" s="96"/>
      <c r="K836" s="96"/>
      <c r="L836" s="96">
        <f t="shared" si="379"/>
        <v>0</v>
      </c>
      <c r="M836" s="96">
        <v>0</v>
      </c>
    </row>
    <row r="837" spans="1:14" ht="25.5">
      <c r="A837" s="93" t="s">
        <v>206</v>
      </c>
      <c r="B837" s="94" t="s">
        <v>418</v>
      </c>
      <c r="C837" s="94" t="s">
        <v>40</v>
      </c>
      <c r="D837" s="94" t="s">
        <v>9</v>
      </c>
      <c r="E837" s="94" t="s">
        <v>207</v>
      </c>
      <c r="F837" s="95" t="s">
        <v>0</v>
      </c>
      <c r="G837" s="96">
        <v>565395</v>
      </c>
      <c r="H837" s="96">
        <f>H843+H846+H849+H852+H855+H859+H862+H870+H838</f>
        <v>563108.51969999995</v>
      </c>
      <c r="I837" s="96">
        <f t="shared" ref="I837:K837" si="420">I843+I846+I849+I852+I855+I859+I862+I870+I838</f>
        <v>421528.98139999999</v>
      </c>
      <c r="J837" s="96">
        <f t="shared" si="420"/>
        <v>421528.98139999999</v>
      </c>
      <c r="K837" s="96">
        <f t="shared" si="420"/>
        <v>420041.88150000002</v>
      </c>
      <c r="L837" s="96">
        <f t="shared" si="379"/>
        <v>74.593416154275261</v>
      </c>
      <c r="M837" s="96">
        <f t="shared" si="380"/>
        <v>99.647212892679178</v>
      </c>
    </row>
    <row r="838" spans="1:14" s="52" customFormat="1" ht="38.25">
      <c r="A838" s="117" t="s">
        <v>1202</v>
      </c>
      <c r="B838" s="94" t="s">
        <v>418</v>
      </c>
      <c r="C838" s="94" t="s">
        <v>40</v>
      </c>
      <c r="D838" s="94" t="s">
        <v>9</v>
      </c>
      <c r="E838" s="102" t="s">
        <v>1201</v>
      </c>
      <c r="F838" s="95"/>
      <c r="G838" s="96"/>
      <c r="H838" s="96">
        <f>H839+H841</f>
        <v>604.774</v>
      </c>
      <c r="I838" s="96">
        <f t="shared" ref="I838:K838" si="421">I839+I841</f>
        <v>604.774</v>
      </c>
      <c r="J838" s="96">
        <f t="shared" si="421"/>
        <v>604.774</v>
      </c>
      <c r="K838" s="96">
        <f t="shared" si="421"/>
        <v>49.618000000000002</v>
      </c>
      <c r="L838" s="96">
        <f t="shared" ref="L838:L842" si="422">K838/H838*100</f>
        <v>8.204387093360495</v>
      </c>
      <c r="M838" s="96">
        <f t="shared" ref="M838:M842" si="423">K838/I838*100</f>
        <v>8.204387093360495</v>
      </c>
      <c r="N838" s="60"/>
    </row>
    <row r="839" spans="1:14" s="52" customFormat="1">
      <c r="A839" s="93" t="s">
        <v>105</v>
      </c>
      <c r="B839" s="94" t="s">
        <v>418</v>
      </c>
      <c r="C839" s="94" t="s">
        <v>40</v>
      </c>
      <c r="D839" s="94" t="s">
        <v>9</v>
      </c>
      <c r="E839" s="102" t="s">
        <v>1201</v>
      </c>
      <c r="F839" s="94">
        <v>500</v>
      </c>
      <c r="G839" s="96"/>
      <c r="H839" s="96">
        <f>H840</f>
        <v>555.15599999999995</v>
      </c>
      <c r="I839" s="96">
        <f t="shared" ref="I839:K839" si="424">I840</f>
        <v>555.15599999999995</v>
      </c>
      <c r="J839" s="96">
        <f t="shared" si="424"/>
        <v>555.15599999999995</v>
      </c>
      <c r="K839" s="96">
        <f t="shared" si="424"/>
        <v>0</v>
      </c>
      <c r="L839" s="96">
        <f t="shared" si="422"/>
        <v>0</v>
      </c>
      <c r="M839" s="96">
        <f t="shared" si="423"/>
        <v>0</v>
      </c>
      <c r="N839" s="60"/>
    </row>
    <row r="840" spans="1:14" s="52" customFormat="1">
      <c r="A840" s="93" t="s">
        <v>144</v>
      </c>
      <c r="B840" s="94" t="s">
        <v>418</v>
      </c>
      <c r="C840" s="94" t="s">
        <v>40</v>
      </c>
      <c r="D840" s="94" t="s">
        <v>9</v>
      </c>
      <c r="E840" s="102" t="s">
        <v>1201</v>
      </c>
      <c r="F840" s="94">
        <v>520</v>
      </c>
      <c r="G840" s="96"/>
      <c r="H840" s="96">
        <v>555.15599999999995</v>
      </c>
      <c r="I840" s="96">
        <v>555.15599999999995</v>
      </c>
      <c r="J840" s="96">
        <v>555.15599999999995</v>
      </c>
      <c r="K840" s="96">
        <v>0</v>
      </c>
      <c r="L840" s="96">
        <f t="shared" si="422"/>
        <v>0</v>
      </c>
      <c r="M840" s="96">
        <f t="shared" si="423"/>
        <v>0</v>
      </c>
      <c r="N840" s="60"/>
    </row>
    <row r="841" spans="1:14" s="52" customFormat="1" ht="25.5">
      <c r="A841" s="93" t="s">
        <v>130</v>
      </c>
      <c r="B841" s="94" t="s">
        <v>418</v>
      </c>
      <c r="C841" s="94" t="s">
        <v>40</v>
      </c>
      <c r="D841" s="94" t="s">
        <v>9</v>
      </c>
      <c r="E841" s="102" t="s">
        <v>1201</v>
      </c>
      <c r="F841" s="94">
        <v>600</v>
      </c>
      <c r="G841" s="96"/>
      <c r="H841" s="96">
        <f>H842</f>
        <v>49.618000000000002</v>
      </c>
      <c r="I841" s="96">
        <f t="shared" ref="I841:K841" si="425">I842</f>
        <v>49.618000000000002</v>
      </c>
      <c r="J841" s="96">
        <f t="shared" si="425"/>
        <v>49.618000000000002</v>
      </c>
      <c r="K841" s="96">
        <f t="shared" si="425"/>
        <v>49.618000000000002</v>
      </c>
      <c r="L841" s="96">
        <f t="shared" si="422"/>
        <v>100</v>
      </c>
      <c r="M841" s="96">
        <f t="shared" si="423"/>
        <v>100</v>
      </c>
      <c r="N841" s="60"/>
    </row>
    <row r="842" spans="1:14" s="52" customFormat="1">
      <c r="A842" s="93" t="s">
        <v>132</v>
      </c>
      <c r="B842" s="94" t="s">
        <v>418</v>
      </c>
      <c r="C842" s="94" t="s">
        <v>40</v>
      </c>
      <c r="D842" s="94" t="s">
        <v>9</v>
      </c>
      <c r="E842" s="102" t="s">
        <v>1201</v>
      </c>
      <c r="F842" s="94">
        <v>610</v>
      </c>
      <c r="G842" s="96"/>
      <c r="H842" s="96">
        <v>49.618000000000002</v>
      </c>
      <c r="I842" s="96">
        <v>49.618000000000002</v>
      </c>
      <c r="J842" s="96">
        <v>49.618000000000002</v>
      </c>
      <c r="K842" s="96">
        <v>49.618000000000002</v>
      </c>
      <c r="L842" s="96">
        <f t="shared" si="422"/>
        <v>100</v>
      </c>
      <c r="M842" s="96">
        <f t="shared" si="423"/>
        <v>100</v>
      </c>
      <c r="N842" s="60"/>
    </row>
    <row r="843" spans="1:14" ht="25.5">
      <c r="A843" s="93" t="s">
        <v>422</v>
      </c>
      <c r="B843" s="94" t="s">
        <v>418</v>
      </c>
      <c r="C843" s="94" t="s">
        <v>40</v>
      </c>
      <c r="D843" s="94" t="s">
        <v>9</v>
      </c>
      <c r="E843" s="94" t="s">
        <v>423</v>
      </c>
      <c r="F843" s="95" t="s">
        <v>0</v>
      </c>
      <c r="G843" s="96">
        <v>353.7</v>
      </c>
      <c r="H843" s="96">
        <f>H844</f>
        <v>353.7</v>
      </c>
      <c r="I843" s="96">
        <f t="shared" ref="I843:K843" si="426">I844</f>
        <v>353.7</v>
      </c>
      <c r="J843" s="96">
        <f t="shared" si="426"/>
        <v>353.7</v>
      </c>
      <c r="K843" s="96">
        <f t="shared" si="426"/>
        <v>259.7</v>
      </c>
      <c r="L843" s="96">
        <f t="shared" si="379"/>
        <v>73.42380548487418</v>
      </c>
      <c r="M843" s="96">
        <v>0</v>
      </c>
    </row>
    <row r="844" spans="1:14">
      <c r="A844" s="93" t="s">
        <v>105</v>
      </c>
      <c r="B844" s="94" t="s">
        <v>418</v>
      </c>
      <c r="C844" s="94" t="s">
        <v>40</v>
      </c>
      <c r="D844" s="94" t="s">
        <v>9</v>
      </c>
      <c r="E844" s="94" t="s">
        <v>423</v>
      </c>
      <c r="F844" s="94" t="s">
        <v>106</v>
      </c>
      <c r="G844" s="96">
        <v>353.7</v>
      </c>
      <c r="H844" s="96">
        <f>H845</f>
        <v>353.7</v>
      </c>
      <c r="I844" s="96">
        <f t="shared" ref="I844:K844" si="427">I845</f>
        <v>353.7</v>
      </c>
      <c r="J844" s="96">
        <f t="shared" si="427"/>
        <v>353.7</v>
      </c>
      <c r="K844" s="96">
        <f t="shared" si="427"/>
        <v>259.7</v>
      </c>
      <c r="L844" s="96">
        <f t="shared" si="379"/>
        <v>73.42380548487418</v>
      </c>
      <c r="M844" s="96">
        <v>0</v>
      </c>
    </row>
    <row r="845" spans="1:14">
      <c r="A845" s="93" t="s">
        <v>424</v>
      </c>
      <c r="B845" s="94" t="s">
        <v>418</v>
      </c>
      <c r="C845" s="94" t="s">
        <v>40</v>
      </c>
      <c r="D845" s="94" t="s">
        <v>9</v>
      </c>
      <c r="E845" s="94" t="s">
        <v>423</v>
      </c>
      <c r="F845" s="94" t="s">
        <v>425</v>
      </c>
      <c r="G845" s="96">
        <v>353.7</v>
      </c>
      <c r="H845" s="96">
        <v>353.7</v>
      </c>
      <c r="I845" s="96">
        <v>353.7</v>
      </c>
      <c r="J845" s="96">
        <v>353.7</v>
      </c>
      <c r="K845" s="96">
        <v>259.7</v>
      </c>
      <c r="L845" s="96">
        <v>0</v>
      </c>
      <c r="M845" s="96">
        <v>0</v>
      </c>
    </row>
    <row r="846" spans="1:14" ht="38.25">
      <c r="A846" s="93" t="s">
        <v>426</v>
      </c>
      <c r="B846" s="94" t="s">
        <v>418</v>
      </c>
      <c r="C846" s="94" t="s">
        <v>40</v>
      </c>
      <c r="D846" s="94" t="s">
        <v>9</v>
      </c>
      <c r="E846" s="94" t="s">
        <v>427</v>
      </c>
      <c r="F846" s="95" t="s">
        <v>0</v>
      </c>
      <c r="G846" s="96">
        <v>637.9</v>
      </c>
      <c r="H846" s="96">
        <f>H847</f>
        <v>637.94389999999999</v>
      </c>
      <c r="I846" s="96">
        <f t="shared" ref="I846:K847" si="428">I847</f>
        <v>637.94389999999999</v>
      </c>
      <c r="J846" s="96">
        <f t="shared" si="428"/>
        <v>637.94389999999999</v>
      </c>
      <c r="K846" s="96">
        <f t="shared" si="428"/>
        <v>0</v>
      </c>
      <c r="L846" s="96">
        <f t="shared" si="379"/>
        <v>0</v>
      </c>
      <c r="M846" s="96">
        <v>0</v>
      </c>
    </row>
    <row r="847" spans="1:14">
      <c r="A847" s="93" t="s">
        <v>105</v>
      </c>
      <c r="B847" s="94" t="s">
        <v>418</v>
      </c>
      <c r="C847" s="94" t="s">
        <v>40</v>
      </c>
      <c r="D847" s="94" t="s">
        <v>9</v>
      </c>
      <c r="E847" s="94" t="s">
        <v>427</v>
      </c>
      <c r="F847" s="94" t="s">
        <v>106</v>
      </c>
      <c r="G847" s="96">
        <v>637.9</v>
      </c>
      <c r="H847" s="96">
        <f>H848</f>
        <v>637.94389999999999</v>
      </c>
      <c r="I847" s="96">
        <f t="shared" si="428"/>
        <v>637.94389999999999</v>
      </c>
      <c r="J847" s="96">
        <f t="shared" si="428"/>
        <v>637.94389999999999</v>
      </c>
      <c r="K847" s="96">
        <f t="shared" si="428"/>
        <v>0</v>
      </c>
      <c r="L847" s="96">
        <f t="shared" si="379"/>
        <v>0</v>
      </c>
      <c r="M847" s="96">
        <v>0</v>
      </c>
    </row>
    <row r="848" spans="1:14">
      <c r="A848" s="93" t="s">
        <v>424</v>
      </c>
      <c r="B848" s="94" t="s">
        <v>418</v>
      </c>
      <c r="C848" s="94" t="s">
        <v>40</v>
      </c>
      <c r="D848" s="94" t="s">
        <v>9</v>
      </c>
      <c r="E848" s="94" t="s">
        <v>427</v>
      </c>
      <c r="F848" s="94" t="s">
        <v>425</v>
      </c>
      <c r="G848" s="96">
        <v>637.9</v>
      </c>
      <c r="H848" s="96">
        <v>637.94389999999999</v>
      </c>
      <c r="I848" s="96">
        <v>637.94389999999999</v>
      </c>
      <c r="J848" s="96">
        <v>637.94389999999999</v>
      </c>
      <c r="K848" s="96">
        <v>0</v>
      </c>
      <c r="L848" s="96">
        <v>0</v>
      </c>
      <c r="M848" s="96">
        <v>0</v>
      </c>
    </row>
    <row r="849" spans="1:13">
      <c r="A849" s="93" t="s">
        <v>428</v>
      </c>
      <c r="B849" s="94" t="s">
        <v>418</v>
      </c>
      <c r="C849" s="94" t="s">
        <v>40</v>
      </c>
      <c r="D849" s="94" t="s">
        <v>9</v>
      </c>
      <c r="E849" s="94" t="s">
        <v>429</v>
      </c>
      <c r="F849" s="95" t="s">
        <v>0</v>
      </c>
      <c r="G849" s="96">
        <v>600</v>
      </c>
      <c r="H849" s="96">
        <f>H850</f>
        <v>600</v>
      </c>
      <c r="I849" s="96">
        <f t="shared" ref="I849:K850" si="429">I850</f>
        <v>600</v>
      </c>
      <c r="J849" s="96">
        <f t="shared" si="429"/>
        <v>600</v>
      </c>
      <c r="K849" s="96">
        <f t="shared" si="429"/>
        <v>500</v>
      </c>
      <c r="L849" s="96">
        <f t="shared" si="379"/>
        <v>83.333333333333343</v>
      </c>
      <c r="M849" s="96">
        <v>0</v>
      </c>
    </row>
    <row r="850" spans="1:13">
      <c r="A850" s="93" t="s">
        <v>105</v>
      </c>
      <c r="B850" s="94" t="s">
        <v>418</v>
      </c>
      <c r="C850" s="94" t="s">
        <v>40</v>
      </c>
      <c r="D850" s="94" t="s">
        <v>9</v>
      </c>
      <c r="E850" s="94" t="s">
        <v>429</v>
      </c>
      <c r="F850" s="94" t="s">
        <v>106</v>
      </c>
      <c r="G850" s="96">
        <v>600</v>
      </c>
      <c r="H850" s="96">
        <f>H851</f>
        <v>600</v>
      </c>
      <c r="I850" s="96">
        <f t="shared" si="429"/>
        <v>600</v>
      </c>
      <c r="J850" s="96">
        <f t="shared" si="429"/>
        <v>600</v>
      </c>
      <c r="K850" s="96">
        <f t="shared" si="429"/>
        <v>500</v>
      </c>
      <c r="L850" s="96">
        <f t="shared" si="379"/>
        <v>83.333333333333343</v>
      </c>
      <c r="M850" s="96">
        <v>0</v>
      </c>
    </row>
    <row r="851" spans="1:13">
      <c r="A851" s="93" t="s">
        <v>424</v>
      </c>
      <c r="B851" s="94" t="s">
        <v>418</v>
      </c>
      <c r="C851" s="94" t="s">
        <v>40</v>
      </c>
      <c r="D851" s="94" t="s">
        <v>9</v>
      </c>
      <c r="E851" s="94" t="s">
        <v>429</v>
      </c>
      <c r="F851" s="94" t="s">
        <v>425</v>
      </c>
      <c r="G851" s="96">
        <v>600</v>
      </c>
      <c r="H851" s="96">
        <v>600</v>
      </c>
      <c r="I851" s="96">
        <v>600</v>
      </c>
      <c r="J851" s="96">
        <v>600</v>
      </c>
      <c r="K851" s="96">
        <v>500</v>
      </c>
      <c r="L851" s="96">
        <v>0</v>
      </c>
      <c r="M851" s="96">
        <v>0</v>
      </c>
    </row>
    <row r="852" spans="1:13" ht="25.5">
      <c r="A852" s="93" t="s">
        <v>430</v>
      </c>
      <c r="B852" s="94" t="s">
        <v>418</v>
      </c>
      <c r="C852" s="94" t="s">
        <v>40</v>
      </c>
      <c r="D852" s="94" t="s">
        <v>9</v>
      </c>
      <c r="E852" s="94" t="s">
        <v>431</v>
      </c>
      <c r="F852" s="95" t="s">
        <v>0</v>
      </c>
      <c r="G852" s="96">
        <v>400</v>
      </c>
      <c r="H852" s="96">
        <f>H853</f>
        <v>400</v>
      </c>
      <c r="I852" s="96">
        <f t="shared" ref="I852:K853" si="430">I853</f>
        <v>400</v>
      </c>
      <c r="J852" s="96">
        <f t="shared" si="430"/>
        <v>400</v>
      </c>
      <c r="K852" s="96">
        <f t="shared" si="430"/>
        <v>300</v>
      </c>
      <c r="L852" s="96">
        <f t="shared" si="379"/>
        <v>75</v>
      </c>
      <c r="M852" s="96">
        <v>0</v>
      </c>
    </row>
    <row r="853" spans="1:13">
      <c r="A853" s="93" t="s">
        <v>105</v>
      </c>
      <c r="B853" s="94" t="s">
        <v>418</v>
      </c>
      <c r="C853" s="94" t="s">
        <v>40</v>
      </c>
      <c r="D853" s="94" t="s">
        <v>9</v>
      </c>
      <c r="E853" s="94" t="s">
        <v>431</v>
      </c>
      <c r="F853" s="94" t="s">
        <v>106</v>
      </c>
      <c r="G853" s="96">
        <v>400</v>
      </c>
      <c r="H853" s="96">
        <f>H854</f>
        <v>400</v>
      </c>
      <c r="I853" s="96">
        <f t="shared" si="430"/>
        <v>400</v>
      </c>
      <c r="J853" s="96">
        <f t="shared" si="430"/>
        <v>400</v>
      </c>
      <c r="K853" s="96">
        <f t="shared" si="430"/>
        <v>300</v>
      </c>
      <c r="L853" s="96">
        <f t="shared" si="379"/>
        <v>75</v>
      </c>
      <c r="M853" s="96">
        <v>0</v>
      </c>
    </row>
    <row r="854" spans="1:13">
      <c r="A854" s="93" t="s">
        <v>424</v>
      </c>
      <c r="B854" s="94" t="s">
        <v>418</v>
      </c>
      <c r="C854" s="94" t="s">
        <v>40</v>
      </c>
      <c r="D854" s="94" t="s">
        <v>9</v>
      </c>
      <c r="E854" s="94" t="s">
        <v>431</v>
      </c>
      <c r="F854" s="94" t="s">
        <v>425</v>
      </c>
      <c r="G854" s="96">
        <v>400</v>
      </c>
      <c r="H854" s="96">
        <v>400</v>
      </c>
      <c r="I854" s="96">
        <v>400</v>
      </c>
      <c r="J854" s="96">
        <v>400</v>
      </c>
      <c r="K854" s="96">
        <v>300</v>
      </c>
      <c r="L854" s="96">
        <f t="shared" si="379"/>
        <v>75</v>
      </c>
      <c r="M854" s="96">
        <v>0</v>
      </c>
    </row>
    <row r="855" spans="1:13">
      <c r="A855" s="93" t="s">
        <v>128</v>
      </c>
      <c r="B855" s="94" t="s">
        <v>418</v>
      </c>
      <c r="C855" s="94" t="s">
        <v>40</v>
      </c>
      <c r="D855" s="94" t="s">
        <v>9</v>
      </c>
      <c r="E855" s="94" t="s">
        <v>208</v>
      </c>
      <c r="F855" s="95" t="s">
        <v>0</v>
      </c>
      <c r="G855" s="96">
        <v>551805.80000000005</v>
      </c>
      <c r="H855" s="96">
        <f>H856</f>
        <v>551805.75799999991</v>
      </c>
      <c r="I855" s="96">
        <f t="shared" ref="I855" si="431">I856</f>
        <v>415195.18599999999</v>
      </c>
      <c r="J855" s="96">
        <f t="shared" ref="J855" si="432">J856</f>
        <v>415195.18599999999</v>
      </c>
      <c r="K855" s="96">
        <f t="shared" ref="K855" si="433">K856</f>
        <v>415195.18599999999</v>
      </c>
      <c r="L855" s="96">
        <f t="shared" si="379"/>
        <v>75.242996286385264</v>
      </c>
      <c r="M855" s="96">
        <f t="shared" si="380"/>
        <v>100</v>
      </c>
    </row>
    <row r="856" spans="1:13" ht="25.5">
      <c r="A856" s="93" t="s">
        <v>130</v>
      </c>
      <c r="B856" s="94" t="s">
        <v>418</v>
      </c>
      <c r="C856" s="94" t="s">
        <v>40</v>
      </c>
      <c r="D856" s="94" t="s">
        <v>9</v>
      </c>
      <c r="E856" s="94" t="s">
        <v>208</v>
      </c>
      <c r="F856" s="94" t="s">
        <v>131</v>
      </c>
      <c r="G856" s="96">
        <v>551805.80000000005</v>
      </c>
      <c r="H856" s="96">
        <f>H857+H858</f>
        <v>551805.75799999991</v>
      </c>
      <c r="I856" s="96">
        <f>I857+I858</f>
        <v>415195.18599999999</v>
      </c>
      <c r="J856" s="96">
        <f t="shared" ref="J856:K856" si="434">J857+J858</f>
        <v>415195.18599999999</v>
      </c>
      <c r="K856" s="96">
        <f t="shared" si="434"/>
        <v>415195.18599999999</v>
      </c>
      <c r="L856" s="96">
        <f t="shared" si="379"/>
        <v>75.242996286385264</v>
      </c>
      <c r="M856" s="96">
        <f t="shared" si="380"/>
        <v>100</v>
      </c>
    </row>
    <row r="857" spans="1:13">
      <c r="A857" s="93" t="s">
        <v>132</v>
      </c>
      <c r="B857" s="94" t="s">
        <v>418</v>
      </c>
      <c r="C857" s="94" t="s">
        <v>40</v>
      </c>
      <c r="D857" s="94" t="s">
        <v>9</v>
      </c>
      <c r="E857" s="94" t="s">
        <v>208</v>
      </c>
      <c r="F857" s="94" t="s">
        <v>133</v>
      </c>
      <c r="G857" s="96">
        <v>527333.69999999995</v>
      </c>
      <c r="H857" s="96">
        <f>523430.7+3903</f>
        <v>527333.69999999995</v>
      </c>
      <c r="I857" s="96">
        <v>397835.59299999999</v>
      </c>
      <c r="J857" s="96">
        <v>397835.59299999999</v>
      </c>
      <c r="K857" s="96">
        <v>397835.59299999999</v>
      </c>
      <c r="L857" s="96">
        <f t="shared" si="379"/>
        <v>75.442853927219147</v>
      </c>
      <c r="M857" s="96">
        <f t="shared" si="380"/>
        <v>100</v>
      </c>
    </row>
    <row r="858" spans="1:13">
      <c r="A858" s="93" t="s">
        <v>165</v>
      </c>
      <c r="B858" s="94" t="s">
        <v>418</v>
      </c>
      <c r="C858" s="94" t="s">
        <v>40</v>
      </c>
      <c r="D858" s="94" t="s">
        <v>9</v>
      </c>
      <c r="E858" s="94" t="s">
        <v>208</v>
      </c>
      <c r="F858" s="94" t="s">
        <v>166</v>
      </c>
      <c r="G858" s="96">
        <v>24472.1</v>
      </c>
      <c r="H858" s="103">
        <f>24258.172+213.886</f>
        <v>24472.057999999997</v>
      </c>
      <c r="I858" s="96">
        <v>17359.593000000001</v>
      </c>
      <c r="J858" s="96">
        <v>17359.593000000001</v>
      </c>
      <c r="K858" s="96">
        <v>17359.593000000001</v>
      </c>
      <c r="L858" s="96">
        <f t="shared" si="379"/>
        <v>70.936383854598589</v>
      </c>
      <c r="M858" s="96">
        <f t="shared" si="380"/>
        <v>100</v>
      </c>
    </row>
    <row r="859" spans="1:13" ht="51">
      <c r="A859" s="93" t="s">
        <v>432</v>
      </c>
      <c r="B859" s="94" t="s">
        <v>418</v>
      </c>
      <c r="C859" s="94" t="s">
        <v>40</v>
      </c>
      <c r="D859" s="94" t="s">
        <v>9</v>
      </c>
      <c r="E859" s="94" t="s">
        <v>433</v>
      </c>
      <c r="F859" s="95" t="s">
        <v>0</v>
      </c>
      <c r="G859" s="96">
        <v>3095.6</v>
      </c>
      <c r="H859" s="96">
        <f>H860</f>
        <v>204.34379999999999</v>
      </c>
      <c r="I859" s="96">
        <f t="shared" ref="I859:K859" si="435">I860</f>
        <v>0</v>
      </c>
      <c r="J859" s="96">
        <f t="shared" si="435"/>
        <v>0</v>
      </c>
      <c r="K859" s="96">
        <f t="shared" si="435"/>
        <v>0</v>
      </c>
      <c r="L859" s="96">
        <f t="shared" si="379"/>
        <v>0</v>
      </c>
      <c r="M859" s="96">
        <v>0</v>
      </c>
    </row>
    <row r="860" spans="1:13">
      <c r="A860" s="93" t="s">
        <v>160</v>
      </c>
      <c r="B860" s="94" t="s">
        <v>418</v>
      </c>
      <c r="C860" s="94" t="s">
        <v>40</v>
      </c>
      <c r="D860" s="94" t="s">
        <v>9</v>
      </c>
      <c r="E860" s="94" t="s">
        <v>433</v>
      </c>
      <c r="F860" s="94" t="s">
        <v>161</v>
      </c>
      <c r="G860" s="96">
        <v>3095.6</v>
      </c>
      <c r="H860" s="96">
        <f>H861</f>
        <v>204.34379999999999</v>
      </c>
      <c r="I860" s="96">
        <f t="shared" ref="I860:K860" si="436">I861</f>
        <v>0</v>
      </c>
      <c r="J860" s="96">
        <f t="shared" si="436"/>
        <v>0</v>
      </c>
      <c r="K860" s="96">
        <f t="shared" si="436"/>
        <v>0</v>
      </c>
      <c r="L860" s="96">
        <f t="shared" si="379"/>
        <v>0</v>
      </c>
      <c r="M860" s="96">
        <v>0</v>
      </c>
    </row>
    <row r="861" spans="1:13">
      <c r="A861" s="93" t="s">
        <v>434</v>
      </c>
      <c r="B861" s="94" t="s">
        <v>418</v>
      </c>
      <c r="C861" s="94" t="s">
        <v>40</v>
      </c>
      <c r="D861" s="94" t="s">
        <v>9</v>
      </c>
      <c r="E861" s="94" t="s">
        <v>433</v>
      </c>
      <c r="F861" s="94" t="s">
        <v>435</v>
      </c>
      <c r="G861" s="96">
        <v>3095.6</v>
      </c>
      <c r="H861" s="96">
        <v>204.34379999999999</v>
      </c>
      <c r="I861" s="96">
        <v>0</v>
      </c>
      <c r="J861" s="96">
        <v>0</v>
      </c>
      <c r="K861" s="96">
        <v>0</v>
      </c>
      <c r="L861" s="96">
        <v>0</v>
      </c>
      <c r="M861" s="96">
        <v>0</v>
      </c>
    </row>
    <row r="862" spans="1:13">
      <c r="A862" s="93" t="s">
        <v>436</v>
      </c>
      <c r="B862" s="94" t="s">
        <v>418</v>
      </c>
      <c r="C862" s="94" t="s">
        <v>40</v>
      </c>
      <c r="D862" s="94" t="s">
        <v>9</v>
      </c>
      <c r="E862" s="94" t="s">
        <v>437</v>
      </c>
      <c r="F862" s="95" t="s">
        <v>0</v>
      </c>
      <c r="G862" s="96">
        <v>6352</v>
      </c>
      <c r="H862" s="96">
        <f>H863+H865+H868</f>
        <v>6352</v>
      </c>
      <c r="I862" s="96">
        <f t="shared" ref="I862:K862" si="437">I863+I865+I868</f>
        <v>1662.3775000000001</v>
      </c>
      <c r="J862" s="96">
        <f t="shared" si="437"/>
        <v>1662.3775000000001</v>
      </c>
      <c r="K862" s="96">
        <f t="shared" si="437"/>
        <v>1662.3775000000001</v>
      </c>
      <c r="L862" s="96">
        <f t="shared" si="379"/>
        <v>26.170930415617129</v>
      </c>
      <c r="M862" s="96">
        <f t="shared" si="380"/>
        <v>100</v>
      </c>
    </row>
    <row r="863" spans="1:13">
      <c r="A863" s="93" t="s">
        <v>152</v>
      </c>
      <c r="B863" s="94" t="s">
        <v>418</v>
      </c>
      <c r="C863" s="94" t="s">
        <v>40</v>
      </c>
      <c r="D863" s="94" t="s">
        <v>9</v>
      </c>
      <c r="E863" s="94" t="s">
        <v>437</v>
      </c>
      <c r="F863" s="94" t="s">
        <v>153</v>
      </c>
      <c r="G863" s="96">
        <v>4677.8999999999996</v>
      </c>
      <c r="H863" s="96">
        <f>H864</f>
        <v>4677.942</v>
      </c>
      <c r="I863" s="96">
        <f t="shared" ref="I863:K863" si="438">I864</f>
        <v>239.584</v>
      </c>
      <c r="J863" s="96">
        <f t="shared" si="438"/>
        <v>239.584</v>
      </c>
      <c r="K863" s="96">
        <f t="shared" si="438"/>
        <v>239.584</v>
      </c>
      <c r="L863" s="96">
        <f t="shared" si="379"/>
        <v>5.1215684161966948</v>
      </c>
      <c r="M863" s="96">
        <f t="shared" si="380"/>
        <v>100</v>
      </c>
    </row>
    <row r="864" spans="1:13" ht="25.5">
      <c r="A864" s="93" t="s">
        <v>154</v>
      </c>
      <c r="B864" s="94" t="s">
        <v>418</v>
      </c>
      <c r="C864" s="94" t="s">
        <v>40</v>
      </c>
      <c r="D864" s="94" t="s">
        <v>9</v>
      </c>
      <c r="E864" s="94" t="s">
        <v>437</v>
      </c>
      <c r="F864" s="94" t="s">
        <v>155</v>
      </c>
      <c r="G864" s="96">
        <v>4677.8999999999996</v>
      </c>
      <c r="H864" s="96">
        <v>4677.942</v>
      </c>
      <c r="I864" s="96">
        <v>239.584</v>
      </c>
      <c r="J864" s="96">
        <v>239.584</v>
      </c>
      <c r="K864" s="96">
        <v>239.584</v>
      </c>
      <c r="L864" s="96">
        <f t="shared" si="379"/>
        <v>5.1215684161966948</v>
      </c>
      <c r="M864" s="96">
        <f t="shared" si="380"/>
        <v>100</v>
      </c>
    </row>
    <row r="865" spans="1:13">
      <c r="A865" s="93" t="s">
        <v>156</v>
      </c>
      <c r="B865" s="94" t="s">
        <v>418</v>
      </c>
      <c r="C865" s="94" t="s">
        <v>40</v>
      </c>
      <c r="D865" s="94" t="s">
        <v>9</v>
      </c>
      <c r="E865" s="94" t="s">
        <v>437</v>
      </c>
      <c r="F865" s="94" t="s">
        <v>157</v>
      </c>
      <c r="G865" s="96">
        <v>650.1</v>
      </c>
      <c r="H865" s="96">
        <f>H866+H867</f>
        <v>650.05799999999999</v>
      </c>
      <c r="I865" s="96">
        <f t="shared" ref="I865:K865" si="439">I866+I867</f>
        <v>398.79349999999999</v>
      </c>
      <c r="J865" s="96">
        <f t="shared" si="439"/>
        <v>398.79349999999999</v>
      </c>
      <c r="K865" s="96">
        <f t="shared" si="439"/>
        <v>398.79349999999999</v>
      </c>
      <c r="L865" s="96">
        <f t="shared" si="379"/>
        <v>61.347372080645115</v>
      </c>
      <c r="M865" s="96">
        <f t="shared" si="380"/>
        <v>100</v>
      </c>
    </row>
    <row r="866" spans="1:13">
      <c r="A866" s="93" t="s">
        <v>438</v>
      </c>
      <c r="B866" s="94" t="s">
        <v>418</v>
      </c>
      <c r="C866" s="94" t="s">
        <v>40</v>
      </c>
      <c r="D866" s="94" t="s">
        <v>9</v>
      </c>
      <c r="E866" s="94" t="s">
        <v>437</v>
      </c>
      <c r="F866" s="94" t="s">
        <v>439</v>
      </c>
      <c r="G866" s="96">
        <v>225</v>
      </c>
      <c r="H866" s="96">
        <v>225</v>
      </c>
      <c r="I866" s="96">
        <v>125</v>
      </c>
      <c r="J866" s="96">
        <v>125</v>
      </c>
      <c r="K866" s="96">
        <v>125</v>
      </c>
      <c r="L866" s="96">
        <f t="shared" si="379"/>
        <v>55.555555555555557</v>
      </c>
      <c r="M866" s="96">
        <f t="shared" si="380"/>
        <v>100</v>
      </c>
    </row>
    <row r="867" spans="1:13">
      <c r="A867" s="93" t="s">
        <v>158</v>
      </c>
      <c r="B867" s="94" t="s">
        <v>418</v>
      </c>
      <c r="C867" s="94" t="s">
        <v>40</v>
      </c>
      <c r="D867" s="94" t="s">
        <v>9</v>
      </c>
      <c r="E867" s="94" t="s">
        <v>437</v>
      </c>
      <c r="F867" s="94" t="s">
        <v>159</v>
      </c>
      <c r="G867" s="96">
        <v>425.1</v>
      </c>
      <c r="H867" s="96">
        <v>425.05799999999999</v>
      </c>
      <c r="I867" s="96">
        <v>273.79349999999999</v>
      </c>
      <c r="J867" s="96">
        <v>273.79349999999999</v>
      </c>
      <c r="K867" s="96">
        <v>273.79349999999999</v>
      </c>
      <c r="L867" s="96">
        <f t="shared" si="379"/>
        <v>64.413209491410583</v>
      </c>
      <c r="M867" s="96">
        <f t="shared" si="380"/>
        <v>100</v>
      </c>
    </row>
    <row r="868" spans="1:13" ht="25.5">
      <c r="A868" s="93" t="s">
        <v>130</v>
      </c>
      <c r="B868" s="94" t="s">
        <v>418</v>
      </c>
      <c r="C868" s="94" t="s">
        <v>40</v>
      </c>
      <c r="D868" s="94" t="s">
        <v>9</v>
      </c>
      <c r="E868" s="94" t="s">
        <v>437</v>
      </c>
      <c r="F868" s="94" t="s">
        <v>131</v>
      </c>
      <c r="G868" s="96">
        <v>1024</v>
      </c>
      <c r="H868" s="96">
        <f>H869</f>
        <v>1024</v>
      </c>
      <c r="I868" s="96">
        <f t="shared" ref="I868:K868" si="440">I869</f>
        <v>1024</v>
      </c>
      <c r="J868" s="96">
        <f t="shared" si="440"/>
        <v>1024</v>
      </c>
      <c r="K868" s="96">
        <f t="shared" si="440"/>
        <v>1024</v>
      </c>
      <c r="L868" s="96">
        <f t="shared" ref="L868:L946" si="441">K868/H868*100</f>
        <v>100</v>
      </c>
      <c r="M868" s="96">
        <f t="shared" ref="M868:M946" si="442">K868/I868*100</f>
        <v>100</v>
      </c>
    </row>
    <row r="869" spans="1:13" ht="25.5">
      <c r="A869" s="93" t="s">
        <v>248</v>
      </c>
      <c r="B869" s="94" t="s">
        <v>418</v>
      </c>
      <c r="C869" s="94" t="s">
        <v>40</v>
      </c>
      <c r="D869" s="94" t="s">
        <v>9</v>
      </c>
      <c r="E869" s="94" t="s">
        <v>437</v>
      </c>
      <c r="F869" s="94" t="s">
        <v>249</v>
      </c>
      <c r="G869" s="96">
        <v>1024</v>
      </c>
      <c r="H869" s="96">
        <v>1024</v>
      </c>
      <c r="I869" s="96">
        <v>1024</v>
      </c>
      <c r="J869" s="96">
        <v>1024</v>
      </c>
      <c r="K869" s="96">
        <v>1024</v>
      </c>
      <c r="L869" s="96">
        <f t="shared" si="441"/>
        <v>100</v>
      </c>
      <c r="M869" s="96">
        <f t="shared" si="442"/>
        <v>100</v>
      </c>
    </row>
    <row r="870" spans="1:13" ht="25.5">
      <c r="A870" s="93" t="s">
        <v>440</v>
      </c>
      <c r="B870" s="94" t="s">
        <v>418</v>
      </c>
      <c r="C870" s="94" t="s">
        <v>40</v>
      </c>
      <c r="D870" s="94" t="s">
        <v>9</v>
      </c>
      <c r="E870" s="94" t="s">
        <v>441</v>
      </c>
      <c r="F870" s="95" t="s">
        <v>0</v>
      </c>
      <c r="G870" s="96">
        <v>2150</v>
      </c>
      <c r="H870" s="96">
        <f>H871</f>
        <v>2150</v>
      </c>
      <c r="I870" s="96">
        <f t="shared" ref="I870:K871" si="443">I871</f>
        <v>2075</v>
      </c>
      <c r="J870" s="96">
        <f t="shared" si="443"/>
        <v>2075</v>
      </c>
      <c r="K870" s="96">
        <f t="shared" si="443"/>
        <v>2075</v>
      </c>
      <c r="L870" s="96">
        <f t="shared" si="441"/>
        <v>96.511627906976756</v>
      </c>
      <c r="M870" s="96">
        <f t="shared" si="442"/>
        <v>100</v>
      </c>
    </row>
    <row r="871" spans="1:13">
      <c r="A871" s="93" t="s">
        <v>105</v>
      </c>
      <c r="B871" s="94" t="s">
        <v>418</v>
      </c>
      <c r="C871" s="94" t="s">
        <v>40</v>
      </c>
      <c r="D871" s="94" t="s">
        <v>9</v>
      </c>
      <c r="E871" s="94" t="s">
        <v>441</v>
      </c>
      <c r="F871" s="94" t="s">
        <v>106</v>
      </c>
      <c r="G871" s="96">
        <v>2150</v>
      </c>
      <c r="H871" s="96">
        <f>H872</f>
        <v>2150</v>
      </c>
      <c r="I871" s="96">
        <f t="shared" si="443"/>
        <v>2075</v>
      </c>
      <c r="J871" s="96">
        <f t="shared" si="443"/>
        <v>2075</v>
      </c>
      <c r="K871" s="96">
        <f t="shared" si="443"/>
        <v>2075</v>
      </c>
      <c r="L871" s="96">
        <f t="shared" si="441"/>
        <v>96.511627906976756</v>
      </c>
      <c r="M871" s="96">
        <f t="shared" si="442"/>
        <v>100</v>
      </c>
    </row>
    <row r="872" spans="1:13">
      <c r="A872" s="93" t="s">
        <v>144</v>
      </c>
      <c r="B872" s="94" t="s">
        <v>418</v>
      </c>
      <c r="C872" s="94" t="s">
        <v>40</v>
      </c>
      <c r="D872" s="94" t="s">
        <v>9</v>
      </c>
      <c r="E872" s="94" t="s">
        <v>441</v>
      </c>
      <c r="F872" s="94" t="s">
        <v>145</v>
      </c>
      <c r="G872" s="96">
        <v>2150</v>
      </c>
      <c r="H872" s="96">
        <v>2150</v>
      </c>
      <c r="I872" s="96">
        <v>2075</v>
      </c>
      <c r="J872" s="96">
        <v>2075</v>
      </c>
      <c r="K872" s="96">
        <v>2075</v>
      </c>
      <c r="L872" s="96">
        <f t="shared" si="441"/>
        <v>96.511627906976756</v>
      </c>
      <c r="M872" s="96">
        <f t="shared" si="442"/>
        <v>100</v>
      </c>
    </row>
    <row r="873" spans="1:13" ht="25.5">
      <c r="A873" s="93" t="s">
        <v>333</v>
      </c>
      <c r="B873" s="94" t="s">
        <v>418</v>
      </c>
      <c r="C873" s="94" t="s">
        <v>40</v>
      </c>
      <c r="D873" s="94" t="s">
        <v>9</v>
      </c>
      <c r="E873" s="94" t="s">
        <v>334</v>
      </c>
      <c r="F873" s="95" t="s">
        <v>0</v>
      </c>
      <c r="G873" s="96">
        <v>500</v>
      </c>
      <c r="H873" s="96">
        <f>H874</f>
        <v>500</v>
      </c>
      <c r="I873" s="96">
        <f t="shared" ref="I873:K875" si="444">I874</f>
        <v>0</v>
      </c>
      <c r="J873" s="96">
        <f t="shared" si="444"/>
        <v>0</v>
      </c>
      <c r="K873" s="96">
        <f t="shared" si="444"/>
        <v>0</v>
      </c>
      <c r="L873" s="96">
        <f t="shared" si="441"/>
        <v>0</v>
      </c>
      <c r="M873" s="96">
        <v>0</v>
      </c>
    </row>
    <row r="874" spans="1:13">
      <c r="A874" s="93" t="s">
        <v>436</v>
      </c>
      <c r="B874" s="94" t="s">
        <v>418</v>
      </c>
      <c r="C874" s="94" t="s">
        <v>40</v>
      </c>
      <c r="D874" s="94" t="s">
        <v>9</v>
      </c>
      <c r="E874" s="94" t="s">
        <v>442</v>
      </c>
      <c r="F874" s="95" t="s">
        <v>0</v>
      </c>
      <c r="G874" s="96">
        <v>500</v>
      </c>
      <c r="H874" s="96">
        <f>H875</f>
        <v>500</v>
      </c>
      <c r="I874" s="96">
        <f t="shared" si="444"/>
        <v>0</v>
      </c>
      <c r="J874" s="96">
        <f t="shared" si="444"/>
        <v>0</v>
      </c>
      <c r="K874" s="96">
        <f t="shared" si="444"/>
        <v>0</v>
      </c>
      <c r="L874" s="96">
        <f t="shared" si="441"/>
        <v>0</v>
      </c>
      <c r="M874" s="96">
        <v>0</v>
      </c>
    </row>
    <row r="875" spans="1:13" ht="25.5">
      <c r="A875" s="93" t="s">
        <v>130</v>
      </c>
      <c r="B875" s="94" t="s">
        <v>418</v>
      </c>
      <c r="C875" s="94" t="s">
        <v>40</v>
      </c>
      <c r="D875" s="94" t="s">
        <v>9</v>
      </c>
      <c r="E875" s="94" t="s">
        <v>442</v>
      </c>
      <c r="F875" s="94" t="s">
        <v>131</v>
      </c>
      <c r="G875" s="96">
        <v>500</v>
      </c>
      <c r="H875" s="96">
        <f>H876</f>
        <v>500</v>
      </c>
      <c r="I875" s="96">
        <f t="shared" si="444"/>
        <v>0</v>
      </c>
      <c r="J875" s="96">
        <f t="shared" si="444"/>
        <v>0</v>
      </c>
      <c r="K875" s="96">
        <f t="shared" si="444"/>
        <v>0</v>
      </c>
      <c r="L875" s="96">
        <f t="shared" si="441"/>
        <v>0</v>
      </c>
      <c r="M875" s="96">
        <v>0</v>
      </c>
    </row>
    <row r="876" spans="1:13" ht="25.5">
      <c r="A876" s="93" t="s">
        <v>248</v>
      </c>
      <c r="B876" s="94" t="s">
        <v>418</v>
      </c>
      <c r="C876" s="94" t="s">
        <v>40</v>
      </c>
      <c r="D876" s="94" t="s">
        <v>9</v>
      </c>
      <c r="E876" s="94" t="s">
        <v>442</v>
      </c>
      <c r="F876" s="94" t="s">
        <v>249</v>
      </c>
      <c r="G876" s="96">
        <v>500</v>
      </c>
      <c r="H876" s="96">
        <v>500</v>
      </c>
      <c r="I876" s="96">
        <v>0</v>
      </c>
      <c r="J876" s="96">
        <v>0</v>
      </c>
      <c r="K876" s="96">
        <v>0</v>
      </c>
      <c r="L876" s="96">
        <f t="shared" si="441"/>
        <v>0</v>
      </c>
      <c r="M876" s="96">
        <v>0</v>
      </c>
    </row>
    <row r="877" spans="1:13" ht="38.25">
      <c r="A877" s="93" t="s">
        <v>443</v>
      </c>
      <c r="B877" s="94" t="s">
        <v>418</v>
      </c>
      <c r="C877" s="94" t="s">
        <v>40</v>
      </c>
      <c r="D877" s="94" t="s">
        <v>9</v>
      </c>
      <c r="E877" s="94" t="s">
        <v>444</v>
      </c>
      <c r="F877" s="95" t="s">
        <v>0</v>
      </c>
      <c r="G877" s="96">
        <v>380</v>
      </c>
      <c r="H877" s="96">
        <f>H878</f>
        <v>380</v>
      </c>
      <c r="I877" s="96">
        <f t="shared" ref="I877:K879" si="445">I878</f>
        <v>34</v>
      </c>
      <c r="J877" s="96">
        <f t="shared" si="445"/>
        <v>34</v>
      </c>
      <c r="K877" s="96">
        <f t="shared" si="445"/>
        <v>34</v>
      </c>
      <c r="L877" s="96">
        <v>0</v>
      </c>
      <c r="M877" s="96">
        <v>0</v>
      </c>
    </row>
    <row r="878" spans="1:13">
      <c r="A878" s="93" t="s">
        <v>128</v>
      </c>
      <c r="B878" s="94" t="s">
        <v>418</v>
      </c>
      <c r="C878" s="94" t="s">
        <v>40</v>
      </c>
      <c r="D878" s="94" t="s">
        <v>9</v>
      </c>
      <c r="E878" s="94" t="s">
        <v>445</v>
      </c>
      <c r="F878" s="95" t="s">
        <v>0</v>
      </c>
      <c r="G878" s="96">
        <v>380</v>
      </c>
      <c r="H878" s="96">
        <f>H879</f>
        <v>380</v>
      </c>
      <c r="I878" s="96">
        <f t="shared" si="445"/>
        <v>34</v>
      </c>
      <c r="J878" s="96">
        <f t="shared" si="445"/>
        <v>34</v>
      </c>
      <c r="K878" s="96">
        <f t="shared" si="445"/>
        <v>34</v>
      </c>
      <c r="L878" s="96">
        <v>0</v>
      </c>
      <c r="M878" s="96">
        <v>0</v>
      </c>
    </row>
    <row r="879" spans="1:13" ht="25.5">
      <c r="A879" s="93" t="s">
        <v>130</v>
      </c>
      <c r="B879" s="94" t="s">
        <v>418</v>
      </c>
      <c r="C879" s="94" t="s">
        <v>40</v>
      </c>
      <c r="D879" s="94" t="s">
        <v>9</v>
      </c>
      <c r="E879" s="94" t="s">
        <v>445</v>
      </c>
      <c r="F879" s="94" t="s">
        <v>131</v>
      </c>
      <c r="G879" s="96">
        <v>380</v>
      </c>
      <c r="H879" s="96">
        <f>H880</f>
        <v>380</v>
      </c>
      <c r="I879" s="96">
        <f t="shared" si="445"/>
        <v>34</v>
      </c>
      <c r="J879" s="96">
        <f t="shared" si="445"/>
        <v>34</v>
      </c>
      <c r="K879" s="96">
        <f t="shared" si="445"/>
        <v>34</v>
      </c>
      <c r="L879" s="96">
        <v>0</v>
      </c>
      <c r="M879" s="96">
        <v>0</v>
      </c>
    </row>
    <row r="880" spans="1:13" ht="13.5" customHeight="1">
      <c r="A880" s="93" t="s">
        <v>132</v>
      </c>
      <c r="B880" s="94" t="s">
        <v>418</v>
      </c>
      <c r="C880" s="94" t="s">
        <v>40</v>
      </c>
      <c r="D880" s="94" t="s">
        <v>9</v>
      </c>
      <c r="E880" s="94" t="s">
        <v>445</v>
      </c>
      <c r="F880" s="94" t="s">
        <v>133</v>
      </c>
      <c r="G880" s="96">
        <v>380</v>
      </c>
      <c r="H880" s="96">
        <v>380</v>
      </c>
      <c r="I880" s="96">
        <v>34</v>
      </c>
      <c r="J880" s="96">
        <v>34</v>
      </c>
      <c r="K880" s="96">
        <v>34</v>
      </c>
      <c r="L880" s="96">
        <v>0</v>
      </c>
      <c r="M880" s="96">
        <v>0</v>
      </c>
    </row>
    <row r="881" spans="1:14" s="22" customFormat="1" ht="13.5" customHeight="1">
      <c r="A881" s="104" t="s">
        <v>659</v>
      </c>
      <c r="B881" s="94" t="s">
        <v>418</v>
      </c>
      <c r="C881" s="94" t="s">
        <v>40</v>
      </c>
      <c r="D881" s="94" t="s">
        <v>9</v>
      </c>
      <c r="E881" s="102" t="s">
        <v>660</v>
      </c>
      <c r="F881" s="94"/>
      <c r="G881" s="96"/>
      <c r="H881" s="96">
        <f>H882</f>
        <v>18812.20131</v>
      </c>
      <c r="I881" s="96">
        <f t="shared" ref="I881:K881" si="446">I882</f>
        <v>18812.20131</v>
      </c>
      <c r="J881" s="96">
        <f t="shared" si="446"/>
        <v>18812.20131</v>
      </c>
      <c r="K881" s="96">
        <f t="shared" si="446"/>
        <v>18812.20131</v>
      </c>
      <c r="L881" s="96">
        <f t="shared" si="441"/>
        <v>100</v>
      </c>
      <c r="M881" s="96">
        <f t="shared" si="442"/>
        <v>100</v>
      </c>
      <c r="N881" s="60"/>
    </row>
    <row r="882" spans="1:14" s="22" customFormat="1" ht="13.5" customHeight="1">
      <c r="A882" s="104" t="s">
        <v>659</v>
      </c>
      <c r="B882" s="94" t="s">
        <v>418</v>
      </c>
      <c r="C882" s="94" t="s">
        <v>40</v>
      </c>
      <c r="D882" s="94" t="s">
        <v>9</v>
      </c>
      <c r="E882" s="118" t="s">
        <v>661</v>
      </c>
      <c r="F882" s="94"/>
      <c r="G882" s="96"/>
      <c r="H882" s="96">
        <f>H883+H885</f>
        <v>18812.20131</v>
      </c>
      <c r="I882" s="96">
        <f t="shared" ref="I882:K882" si="447">I883+I885</f>
        <v>18812.20131</v>
      </c>
      <c r="J882" s="96">
        <f t="shared" si="447"/>
        <v>18812.20131</v>
      </c>
      <c r="K882" s="96">
        <f t="shared" si="447"/>
        <v>18812.20131</v>
      </c>
      <c r="L882" s="96">
        <f t="shared" si="441"/>
        <v>100</v>
      </c>
      <c r="M882" s="96">
        <f t="shared" si="442"/>
        <v>100</v>
      </c>
      <c r="N882" s="60"/>
    </row>
    <row r="883" spans="1:14" s="22" customFormat="1" ht="18" customHeight="1">
      <c r="A883" s="93" t="s">
        <v>105</v>
      </c>
      <c r="B883" s="94" t="s">
        <v>418</v>
      </c>
      <c r="C883" s="94" t="s">
        <v>40</v>
      </c>
      <c r="D883" s="94" t="s">
        <v>9</v>
      </c>
      <c r="E883" s="118" t="s">
        <v>661</v>
      </c>
      <c r="F883" s="94">
        <v>500</v>
      </c>
      <c r="G883" s="96"/>
      <c r="H883" s="96">
        <f>H884</f>
        <v>9507.9410000000007</v>
      </c>
      <c r="I883" s="96">
        <f t="shared" ref="I883:K883" si="448">I884</f>
        <v>9507.9410000000007</v>
      </c>
      <c r="J883" s="96">
        <f t="shared" si="448"/>
        <v>9507.9410000000007</v>
      </c>
      <c r="K883" s="96">
        <f t="shared" si="448"/>
        <v>9507.9410000000007</v>
      </c>
      <c r="L883" s="96">
        <f t="shared" si="441"/>
        <v>100</v>
      </c>
      <c r="M883" s="96">
        <f t="shared" si="442"/>
        <v>100</v>
      </c>
      <c r="N883" s="60"/>
    </row>
    <row r="884" spans="1:14" s="22" customFormat="1" ht="15.75" customHeight="1">
      <c r="A884" s="104" t="s">
        <v>424</v>
      </c>
      <c r="B884" s="94" t="s">
        <v>418</v>
      </c>
      <c r="C884" s="94" t="s">
        <v>40</v>
      </c>
      <c r="D884" s="94" t="s">
        <v>9</v>
      </c>
      <c r="E884" s="118" t="s">
        <v>661</v>
      </c>
      <c r="F884" s="94">
        <v>540</v>
      </c>
      <c r="G884" s="96"/>
      <c r="H884" s="96">
        <v>9507.9410000000007</v>
      </c>
      <c r="I884" s="96">
        <v>9507.9410000000007</v>
      </c>
      <c r="J884" s="96">
        <v>9507.9410000000007</v>
      </c>
      <c r="K884" s="96">
        <v>9507.9410000000007</v>
      </c>
      <c r="L884" s="96">
        <f t="shared" si="441"/>
        <v>100</v>
      </c>
      <c r="M884" s="96">
        <f t="shared" si="442"/>
        <v>100</v>
      </c>
      <c r="N884" s="60"/>
    </row>
    <row r="885" spans="1:14" s="22" customFormat="1" ht="15.75" customHeight="1">
      <c r="A885" s="93" t="s">
        <v>130</v>
      </c>
      <c r="B885" s="94" t="s">
        <v>418</v>
      </c>
      <c r="C885" s="94" t="s">
        <v>40</v>
      </c>
      <c r="D885" s="94" t="s">
        <v>9</v>
      </c>
      <c r="E885" s="118" t="s">
        <v>661</v>
      </c>
      <c r="F885" s="94">
        <v>600</v>
      </c>
      <c r="G885" s="96"/>
      <c r="H885" s="96">
        <f>H886</f>
        <v>9304.2603099999997</v>
      </c>
      <c r="I885" s="96">
        <f t="shared" ref="I885:K885" si="449">I886</f>
        <v>9304.2603099999997</v>
      </c>
      <c r="J885" s="96">
        <f t="shared" si="449"/>
        <v>9304.2603099999997</v>
      </c>
      <c r="K885" s="96">
        <f t="shared" si="449"/>
        <v>9304.2603099999997</v>
      </c>
      <c r="L885" s="96">
        <f t="shared" si="441"/>
        <v>100</v>
      </c>
      <c r="M885" s="96">
        <f t="shared" si="442"/>
        <v>100</v>
      </c>
      <c r="N885" s="60"/>
    </row>
    <row r="886" spans="1:14" s="22" customFormat="1" ht="13.5" customHeight="1">
      <c r="A886" s="93" t="s">
        <v>132</v>
      </c>
      <c r="B886" s="94" t="s">
        <v>418</v>
      </c>
      <c r="C886" s="94" t="s">
        <v>40</v>
      </c>
      <c r="D886" s="94" t="s">
        <v>9</v>
      </c>
      <c r="E886" s="118" t="s">
        <v>661</v>
      </c>
      <c r="F886" s="94">
        <v>610</v>
      </c>
      <c r="G886" s="96"/>
      <c r="H886" s="96">
        <f>9099.70031+204.56</f>
        <v>9304.2603099999997</v>
      </c>
      <c r="I886" s="96">
        <v>9304.2603099999997</v>
      </c>
      <c r="J886" s="96">
        <v>9304.2603099999997</v>
      </c>
      <c r="K886" s="96">
        <v>9304.2603099999997</v>
      </c>
      <c r="L886" s="96">
        <f t="shared" si="441"/>
        <v>100</v>
      </c>
      <c r="M886" s="96">
        <f t="shared" si="442"/>
        <v>100</v>
      </c>
      <c r="N886" s="60"/>
    </row>
    <row r="887" spans="1:14" s="22" customFormat="1" ht="13.5" customHeight="1">
      <c r="A887" s="93"/>
      <c r="B887" s="94"/>
      <c r="C887" s="94"/>
      <c r="D887" s="94"/>
      <c r="E887" s="94"/>
      <c r="F887" s="94"/>
      <c r="G887" s="96"/>
      <c r="H887" s="96"/>
      <c r="I887" s="96"/>
      <c r="J887" s="96"/>
      <c r="K887" s="96"/>
      <c r="L887" s="96"/>
      <c r="M887" s="96"/>
      <c r="N887" s="60"/>
    </row>
    <row r="888" spans="1:14">
      <c r="A888" s="93" t="s">
        <v>62</v>
      </c>
      <c r="B888" s="94" t="s">
        <v>418</v>
      </c>
      <c r="C888" s="94" t="s">
        <v>40</v>
      </c>
      <c r="D888" s="94" t="s">
        <v>15</v>
      </c>
      <c r="E888" s="95" t="s">
        <v>0</v>
      </c>
      <c r="F888" s="95" t="s">
        <v>0</v>
      </c>
      <c r="G888" s="96">
        <v>29390.5</v>
      </c>
      <c r="H888" s="96">
        <f>H889</f>
        <v>33849.506330000004</v>
      </c>
      <c r="I888" s="96">
        <f t="shared" ref="I888:K888" si="450">I889</f>
        <v>22294.156329999998</v>
      </c>
      <c r="J888" s="96">
        <f t="shared" si="450"/>
        <v>22294.156329999998</v>
      </c>
      <c r="K888" s="96">
        <f t="shared" si="450"/>
        <v>21462.943780000001</v>
      </c>
      <c r="L888" s="96">
        <f t="shared" si="441"/>
        <v>63.406962484938546</v>
      </c>
      <c r="M888" s="96">
        <f t="shared" si="442"/>
        <v>96.271612445448412</v>
      </c>
    </row>
    <row r="889" spans="1:14" ht="25.5">
      <c r="A889" s="93" t="s">
        <v>206</v>
      </c>
      <c r="B889" s="94" t="s">
        <v>418</v>
      </c>
      <c r="C889" s="94" t="s">
        <v>40</v>
      </c>
      <c r="D889" s="94" t="s">
        <v>15</v>
      </c>
      <c r="E889" s="94" t="s">
        <v>207</v>
      </c>
      <c r="F889" s="95" t="s">
        <v>0</v>
      </c>
      <c r="G889" s="96">
        <v>29390.5</v>
      </c>
      <c r="H889" s="96">
        <f>H890+H897</f>
        <v>33849.506330000004</v>
      </c>
      <c r="I889" s="96">
        <f t="shared" ref="I889:K889" si="451">I890+I897</f>
        <v>22294.156329999998</v>
      </c>
      <c r="J889" s="96">
        <f t="shared" si="451"/>
        <v>22294.156329999998</v>
      </c>
      <c r="K889" s="96">
        <f t="shared" si="451"/>
        <v>21462.943780000001</v>
      </c>
      <c r="L889" s="96">
        <f t="shared" si="441"/>
        <v>63.406962484938546</v>
      </c>
      <c r="M889" s="96">
        <f t="shared" si="442"/>
        <v>96.271612445448412</v>
      </c>
    </row>
    <row r="890" spans="1:14" ht="38.25">
      <c r="A890" s="93" t="s">
        <v>446</v>
      </c>
      <c r="B890" s="94" t="s">
        <v>418</v>
      </c>
      <c r="C890" s="94" t="s">
        <v>40</v>
      </c>
      <c r="D890" s="94" t="s">
        <v>15</v>
      </c>
      <c r="E890" s="94" t="s">
        <v>447</v>
      </c>
      <c r="F890" s="95" t="s">
        <v>0</v>
      </c>
      <c r="G890" s="96">
        <v>9973.4</v>
      </c>
      <c r="H890" s="96">
        <f>H891+H893+H895</f>
        <v>9973.4</v>
      </c>
      <c r="I890" s="96">
        <f t="shared" ref="I890:K890" si="452">I891+I893+I895</f>
        <v>6212.35</v>
      </c>
      <c r="J890" s="96">
        <f t="shared" si="452"/>
        <v>6212.35</v>
      </c>
      <c r="K890" s="96">
        <f t="shared" si="452"/>
        <v>6129.0048200000001</v>
      </c>
      <c r="L890" s="96">
        <f t="shared" si="441"/>
        <v>61.453514548699538</v>
      </c>
      <c r="M890" s="96">
        <f t="shared" si="442"/>
        <v>98.658395293246514</v>
      </c>
    </row>
    <row r="891" spans="1:14" ht="38.25">
      <c r="A891" s="93" t="s">
        <v>148</v>
      </c>
      <c r="B891" s="94" t="s">
        <v>418</v>
      </c>
      <c r="C891" s="94" t="s">
        <v>40</v>
      </c>
      <c r="D891" s="94" t="s">
        <v>15</v>
      </c>
      <c r="E891" s="94" t="s">
        <v>447</v>
      </c>
      <c r="F891" s="94" t="s">
        <v>149</v>
      </c>
      <c r="G891" s="96">
        <v>9189.9</v>
      </c>
      <c r="H891" s="96">
        <f>H892</f>
        <v>9189.9</v>
      </c>
      <c r="I891" s="96">
        <f>I892</f>
        <v>6049</v>
      </c>
      <c r="J891" s="96">
        <f>J892</f>
        <v>6049</v>
      </c>
      <c r="K891" s="96">
        <f>K892</f>
        <v>5997.6865900000003</v>
      </c>
      <c r="L891" s="96">
        <f t="shared" si="441"/>
        <v>65.263893948791619</v>
      </c>
      <c r="M891" s="96">
        <f t="shared" si="442"/>
        <v>99.151704248636136</v>
      </c>
    </row>
    <row r="892" spans="1:14">
      <c r="A892" s="93" t="s">
        <v>150</v>
      </c>
      <c r="B892" s="94" t="s">
        <v>418</v>
      </c>
      <c r="C892" s="94" t="s">
        <v>40</v>
      </c>
      <c r="D892" s="94" t="s">
        <v>15</v>
      </c>
      <c r="E892" s="94" t="s">
        <v>447</v>
      </c>
      <c r="F892" s="94" t="s">
        <v>151</v>
      </c>
      <c r="G892" s="96">
        <v>9189.9</v>
      </c>
      <c r="H892" s="96">
        <f>8099.6+1090.3</f>
        <v>9189.9</v>
      </c>
      <c r="I892" s="96">
        <v>6049</v>
      </c>
      <c r="J892" s="96">
        <v>6049</v>
      </c>
      <c r="K892" s="96">
        <v>5997.6865900000003</v>
      </c>
      <c r="L892" s="96">
        <f t="shared" si="441"/>
        <v>65.263893948791619</v>
      </c>
      <c r="M892" s="96">
        <f t="shared" si="442"/>
        <v>99.151704248636136</v>
      </c>
    </row>
    <row r="893" spans="1:14">
      <c r="A893" s="93" t="s">
        <v>152</v>
      </c>
      <c r="B893" s="94" t="s">
        <v>418</v>
      </c>
      <c r="C893" s="94" t="s">
        <v>40</v>
      </c>
      <c r="D893" s="94" t="s">
        <v>15</v>
      </c>
      <c r="E893" s="94" t="s">
        <v>447</v>
      </c>
      <c r="F893" s="94" t="s">
        <v>153</v>
      </c>
      <c r="G893" s="96">
        <v>781.9</v>
      </c>
      <c r="H893" s="96">
        <f>H894</f>
        <v>781.9</v>
      </c>
      <c r="I893" s="96">
        <f t="shared" ref="I893:K893" si="453">I894</f>
        <v>162</v>
      </c>
      <c r="J893" s="96">
        <f t="shared" si="453"/>
        <v>162</v>
      </c>
      <c r="K893" s="96">
        <f t="shared" si="453"/>
        <v>129.99223000000001</v>
      </c>
      <c r="L893" s="96">
        <f t="shared" si="441"/>
        <v>16.625173295817881</v>
      </c>
      <c r="M893" s="96">
        <f t="shared" si="442"/>
        <v>80.24211728395062</v>
      </c>
    </row>
    <row r="894" spans="1:14" ht="25.5">
      <c r="A894" s="93" t="s">
        <v>154</v>
      </c>
      <c r="B894" s="94" t="s">
        <v>418</v>
      </c>
      <c r="C894" s="94" t="s">
        <v>40</v>
      </c>
      <c r="D894" s="94" t="s">
        <v>15</v>
      </c>
      <c r="E894" s="94" t="s">
        <v>447</v>
      </c>
      <c r="F894" s="94" t="s">
        <v>155</v>
      </c>
      <c r="G894" s="96">
        <v>781.9</v>
      </c>
      <c r="H894" s="96">
        <v>781.9</v>
      </c>
      <c r="I894" s="96">
        <v>162</v>
      </c>
      <c r="J894" s="96">
        <v>162</v>
      </c>
      <c r="K894" s="96">
        <v>129.99223000000001</v>
      </c>
      <c r="L894" s="96">
        <f t="shared" si="441"/>
        <v>16.625173295817881</v>
      </c>
      <c r="M894" s="96">
        <f t="shared" si="442"/>
        <v>80.24211728395062</v>
      </c>
    </row>
    <row r="895" spans="1:14">
      <c r="A895" s="93" t="s">
        <v>160</v>
      </c>
      <c r="B895" s="94" t="s">
        <v>418</v>
      </c>
      <c r="C895" s="94" t="s">
        <v>40</v>
      </c>
      <c r="D895" s="94" t="s">
        <v>15</v>
      </c>
      <c r="E895" s="94" t="s">
        <v>447</v>
      </c>
      <c r="F895" s="94" t="s">
        <v>161</v>
      </c>
      <c r="G895" s="96">
        <v>1.6</v>
      </c>
      <c r="H895" s="96">
        <f>H896</f>
        <v>1.6</v>
      </c>
      <c r="I895" s="96">
        <f t="shared" ref="I895:K895" si="454">I896</f>
        <v>1.35</v>
      </c>
      <c r="J895" s="96">
        <f t="shared" si="454"/>
        <v>1.35</v>
      </c>
      <c r="K895" s="96">
        <f t="shared" si="454"/>
        <v>1.3260000000000001</v>
      </c>
      <c r="L895" s="96">
        <f t="shared" si="441"/>
        <v>82.875</v>
      </c>
      <c r="M895" s="96">
        <f t="shared" si="442"/>
        <v>98.222222222222229</v>
      </c>
    </row>
    <row r="896" spans="1:14">
      <c r="A896" s="93" t="s">
        <v>162</v>
      </c>
      <c r="B896" s="94" t="s">
        <v>418</v>
      </c>
      <c r="C896" s="94" t="s">
        <v>40</v>
      </c>
      <c r="D896" s="94" t="s">
        <v>15</v>
      </c>
      <c r="E896" s="94" t="s">
        <v>447</v>
      </c>
      <c r="F896" s="94" t="s">
        <v>163</v>
      </c>
      <c r="G896" s="96">
        <v>1.6</v>
      </c>
      <c r="H896" s="96">
        <v>1.6</v>
      </c>
      <c r="I896" s="96">
        <v>1.35</v>
      </c>
      <c r="J896" s="96">
        <v>1.35</v>
      </c>
      <c r="K896" s="96">
        <v>1.3260000000000001</v>
      </c>
      <c r="L896" s="96">
        <f t="shared" si="441"/>
        <v>82.875</v>
      </c>
      <c r="M896" s="96">
        <f t="shared" si="442"/>
        <v>98.222222222222229</v>
      </c>
    </row>
    <row r="897" spans="1:14">
      <c r="A897" s="93" t="s">
        <v>146</v>
      </c>
      <c r="B897" s="94" t="s">
        <v>418</v>
      </c>
      <c r="C897" s="94" t="s">
        <v>40</v>
      </c>
      <c r="D897" s="94" t="s">
        <v>15</v>
      </c>
      <c r="E897" s="94" t="s">
        <v>448</v>
      </c>
      <c r="F897" s="95" t="s">
        <v>0</v>
      </c>
      <c r="G897" s="96">
        <v>19417.099999999999</v>
      </c>
      <c r="H897" s="96">
        <f>H898+H900+H902</f>
        <v>23876.106330000002</v>
      </c>
      <c r="I897" s="96">
        <f t="shared" ref="I897:K897" si="455">I898+I900+I902</f>
        <v>16081.806329999999</v>
      </c>
      <c r="J897" s="96">
        <f t="shared" si="455"/>
        <v>16081.806329999999</v>
      </c>
      <c r="K897" s="96">
        <f t="shared" si="455"/>
        <v>15333.938960000001</v>
      </c>
      <c r="L897" s="96">
        <f t="shared" si="441"/>
        <v>64.222946355089377</v>
      </c>
      <c r="M897" s="96">
        <f t="shared" si="442"/>
        <v>95.349605917061197</v>
      </c>
    </row>
    <row r="898" spans="1:14" ht="38.25">
      <c r="A898" s="93" t="s">
        <v>148</v>
      </c>
      <c r="B898" s="94" t="s">
        <v>418</v>
      </c>
      <c r="C898" s="94" t="s">
        <v>40</v>
      </c>
      <c r="D898" s="94" t="s">
        <v>15</v>
      </c>
      <c r="E898" s="94" t="s">
        <v>448</v>
      </c>
      <c r="F898" s="94" t="s">
        <v>149</v>
      </c>
      <c r="G898" s="96">
        <v>18623.3</v>
      </c>
      <c r="H898" s="96">
        <f>H899</f>
        <v>22959.374360000002</v>
      </c>
      <c r="I898" s="96">
        <f t="shared" ref="I898:K898" si="456">I899</f>
        <v>15523.37436</v>
      </c>
      <c r="J898" s="96">
        <f t="shared" si="456"/>
        <v>15523.37436</v>
      </c>
      <c r="K898" s="96">
        <f t="shared" si="456"/>
        <v>14863.655790000001</v>
      </c>
      <c r="L898" s="96">
        <f t="shared" si="441"/>
        <v>64.738940865460066</v>
      </c>
      <c r="M898" s="96">
        <f t="shared" si="442"/>
        <v>95.750160018688106</v>
      </c>
    </row>
    <row r="899" spans="1:14">
      <c r="A899" s="93" t="s">
        <v>150</v>
      </c>
      <c r="B899" s="94" t="s">
        <v>418</v>
      </c>
      <c r="C899" s="94" t="s">
        <v>40</v>
      </c>
      <c r="D899" s="94" t="s">
        <v>15</v>
      </c>
      <c r="E899" s="94" t="s">
        <v>448</v>
      </c>
      <c r="F899" s="94" t="s">
        <v>151</v>
      </c>
      <c r="G899" s="96">
        <v>18623.3</v>
      </c>
      <c r="H899" s="96">
        <f>21490.96584+1468.40852</f>
        <v>22959.374360000002</v>
      </c>
      <c r="I899" s="96">
        <v>15523.37436</v>
      </c>
      <c r="J899" s="96">
        <v>15523.37436</v>
      </c>
      <c r="K899" s="96">
        <v>14863.655790000001</v>
      </c>
      <c r="L899" s="96">
        <f t="shared" si="441"/>
        <v>64.738940865460066</v>
      </c>
      <c r="M899" s="96">
        <f t="shared" si="442"/>
        <v>95.750160018688106</v>
      </c>
    </row>
    <row r="900" spans="1:14">
      <c r="A900" s="93" t="s">
        <v>152</v>
      </c>
      <c r="B900" s="94" t="s">
        <v>418</v>
      </c>
      <c r="C900" s="94" t="s">
        <v>40</v>
      </c>
      <c r="D900" s="94" t="s">
        <v>15</v>
      </c>
      <c r="E900" s="94" t="s">
        <v>448</v>
      </c>
      <c r="F900" s="94" t="s">
        <v>153</v>
      </c>
      <c r="G900" s="96">
        <v>792.9</v>
      </c>
      <c r="H900" s="96">
        <f>H901</f>
        <v>915.83196999999996</v>
      </c>
      <c r="I900" s="96">
        <f t="shared" ref="I900:K900" si="457">I901</f>
        <v>557.63197000000002</v>
      </c>
      <c r="J900" s="96">
        <f t="shared" si="457"/>
        <v>557.63197000000002</v>
      </c>
      <c r="K900" s="96">
        <f t="shared" si="457"/>
        <v>470.28316999999998</v>
      </c>
      <c r="L900" s="96">
        <f t="shared" si="441"/>
        <v>51.350377078450315</v>
      </c>
      <c r="M900" s="96">
        <f t="shared" si="442"/>
        <v>84.335761810787133</v>
      </c>
    </row>
    <row r="901" spans="1:14" ht="25.5">
      <c r="A901" s="93" t="s">
        <v>154</v>
      </c>
      <c r="B901" s="94" t="s">
        <v>418</v>
      </c>
      <c r="C901" s="94" t="s">
        <v>40</v>
      </c>
      <c r="D901" s="94" t="s">
        <v>15</v>
      </c>
      <c r="E901" s="94" t="s">
        <v>448</v>
      </c>
      <c r="F901" s="94" t="s">
        <v>155</v>
      </c>
      <c r="G901" s="96">
        <v>792.9</v>
      </c>
      <c r="H901" s="96">
        <v>915.83196999999996</v>
      </c>
      <c r="I901" s="96">
        <v>557.63197000000002</v>
      </c>
      <c r="J901" s="96">
        <v>557.63197000000002</v>
      </c>
      <c r="K901" s="96">
        <v>470.28316999999998</v>
      </c>
      <c r="L901" s="96">
        <f t="shared" si="441"/>
        <v>51.350377078450315</v>
      </c>
      <c r="M901" s="96">
        <f t="shared" si="442"/>
        <v>84.335761810787133</v>
      </c>
    </row>
    <row r="902" spans="1:14">
      <c r="A902" s="93" t="s">
        <v>160</v>
      </c>
      <c r="B902" s="94" t="s">
        <v>418</v>
      </c>
      <c r="C902" s="94" t="s">
        <v>40</v>
      </c>
      <c r="D902" s="94" t="s">
        <v>15</v>
      </c>
      <c r="E902" s="94" t="s">
        <v>448</v>
      </c>
      <c r="F902" s="94" t="s">
        <v>161</v>
      </c>
      <c r="G902" s="96">
        <v>0.9</v>
      </c>
      <c r="H902" s="96">
        <f>H903</f>
        <v>0.9</v>
      </c>
      <c r="I902" s="96">
        <f t="shared" ref="I902:J902" si="458">I903</f>
        <v>0.8</v>
      </c>
      <c r="J902" s="96">
        <f t="shared" si="458"/>
        <v>0.8</v>
      </c>
      <c r="K902" s="96">
        <v>0</v>
      </c>
      <c r="L902" s="96">
        <f t="shared" si="441"/>
        <v>0</v>
      </c>
      <c r="M902" s="96">
        <f t="shared" si="442"/>
        <v>0</v>
      </c>
    </row>
    <row r="903" spans="1:14">
      <c r="A903" s="93" t="s">
        <v>162</v>
      </c>
      <c r="B903" s="94" t="s">
        <v>418</v>
      </c>
      <c r="C903" s="94" t="s">
        <v>40</v>
      </c>
      <c r="D903" s="94" t="s">
        <v>15</v>
      </c>
      <c r="E903" s="94" t="s">
        <v>448</v>
      </c>
      <c r="F903" s="94" t="s">
        <v>163</v>
      </c>
      <c r="G903" s="96">
        <v>0.9</v>
      </c>
      <c r="H903" s="96">
        <v>0.9</v>
      </c>
      <c r="I903" s="96">
        <v>0.8</v>
      </c>
      <c r="J903" s="96">
        <v>0.8</v>
      </c>
      <c r="K903" s="96">
        <v>0</v>
      </c>
      <c r="L903" s="96">
        <f t="shared" si="441"/>
        <v>0</v>
      </c>
      <c r="M903" s="96">
        <f t="shared" si="442"/>
        <v>0</v>
      </c>
    </row>
    <row r="904" spans="1:14">
      <c r="A904" s="107" t="s">
        <v>0</v>
      </c>
      <c r="B904" s="108" t="s">
        <v>0</v>
      </c>
      <c r="C904" s="95" t="s">
        <v>0</v>
      </c>
      <c r="D904" s="95" t="s">
        <v>0</v>
      </c>
      <c r="E904" s="95" t="s">
        <v>0</v>
      </c>
      <c r="F904" s="95" t="s">
        <v>0</v>
      </c>
      <c r="G904" s="109" t="s">
        <v>0</v>
      </c>
      <c r="H904" s="109"/>
      <c r="I904" s="109"/>
      <c r="J904" s="109"/>
      <c r="K904" s="109"/>
      <c r="L904" s="109"/>
      <c r="M904" s="109"/>
    </row>
    <row r="905" spans="1:14" ht="25.5">
      <c r="A905" s="110" t="s">
        <v>449</v>
      </c>
      <c r="B905" s="111" t="s">
        <v>450</v>
      </c>
      <c r="C905" s="95" t="s">
        <v>0</v>
      </c>
      <c r="D905" s="95" t="s">
        <v>0</v>
      </c>
      <c r="E905" s="95" t="s">
        <v>0</v>
      </c>
      <c r="F905" s="95" t="s">
        <v>0</v>
      </c>
      <c r="G905" s="112">
        <v>17116377.5</v>
      </c>
      <c r="H905" s="112">
        <f>H906+H932+H1154+H925</f>
        <v>17233159.094150003</v>
      </c>
      <c r="I905" s="112">
        <f t="shared" ref="I905:K905" si="459">I906+I932+I1154+I925</f>
        <v>13137439.584150003</v>
      </c>
      <c r="J905" s="112">
        <f t="shared" si="459"/>
        <v>13137439.607150003</v>
      </c>
      <c r="K905" s="112">
        <f t="shared" si="459"/>
        <v>12725177.580899999</v>
      </c>
      <c r="L905" s="112">
        <f t="shared" si="441"/>
        <v>73.841235442546974</v>
      </c>
      <c r="M905" s="112">
        <f t="shared" si="442"/>
        <v>96.861930358580764</v>
      </c>
    </row>
    <row r="906" spans="1:14">
      <c r="A906" s="93" t="s">
        <v>8</v>
      </c>
      <c r="B906" s="94" t="s">
        <v>450</v>
      </c>
      <c r="C906" s="94" t="s">
        <v>9</v>
      </c>
      <c r="D906" s="95" t="s">
        <v>0</v>
      </c>
      <c r="E906" s="95" t="s">
        <v>0</v>
      </c>
      <c r="F906" s="95" t="s">
        <v>0</v>
      </c>
      <c r="G906" s="96">
        <v>23545.5</v>
      </c>
      <c r="H906" s="96">
        <f>H907</f>
        <v>26370.799999999999</v>
      </c>
      <c r="I906" s="96">
        <f t="shared" ref="I906:K906" si="460">I907</f>
        <v>15840.800000000001</v>
      </c>
      <c r="J906" s="96">
        <f t="shared" si="460"/>
        <v>15840.823</v>
      </c>
      <c r="K906" s="96">
        <f t="shared" si="460"/>
        <v>15755.235000000001</v>
      </c>
      <c r="L906" s="96">
        <f t="shared" si="441"/>
        <v>59.745002047719453</v>
      </c>
      <c r="M906" s="96">
        <f t="shared" si="442"/>
        <v>99.459844199787881</v>
      </c>
    </row>
    <row r="907" spans="1:14">
      <c r="A907" s="93" t="s">
        <v>24</v>
      </c>
      <c r="B907" s="94" t="s">
        <v>450</v>
      </c>
      <c r="C907" s="94" t="s">
        <v>9</v>
      </c>
      <c r="D907" s="94" t="s">
        <v>25</v>
      </c>
      <c r="E907" s="95" t="s">
        <v>0</v>
      </c>
      <c r="F907" s="95" t="s">
        <v>0</v>
      </c>
      <c r="G907" s="96">
        <v>23545.5</v>
      </c>
      <c r="H907" s="96">
        <f>H908+H919</f>
        <v>26370.799999999999</v>
      </c>
      <c r="I907" s="96">
        <f t="shared" ref="I907:K907" si="461">I908+I919</f>
        <v>15840.800000000001</v>
      </c>
      <c r="J907" s="96">
        <f t="shared" si="461"/>
        <v>15840.823</v>
      </c>
      <c r="K907" s="96">
        <f t="shared" si="461"/>
        <v>15755.235000000001</v>
      </c>
      <c r="L907" s="96">
        <f t="shared" si="441"/>
        <v>59.745002047719453</v>
      </c>
      <c r="M907" s="96">
        <f t="shared" si="442"/>
        <v>99.459844199787881</v>
      </c>
    </row>
    <row r="908" spans="1:14" ht="25.5">
      <c r="A908" s="93" t="s">
        <v>185</v>
      </c>
      <c r="B908" s="94" t="s">
        <v>450</v>
      </c>
      <c r="C908" s="94" t="s">
        <v>9</v>
      </c>
      <c r="D908" s="94" t="s">
        <v>25</v>
      </c>
      <c r="E908" s="94" t="s">
        <v>186</v>
      </c>
      <c r="F908" s="95" t="s">
        <v>0</v>
      </c>
      <c r="G908" s="96">
        <v>9208.7000000000007</v>
      </c>
      <c r="H908" s="96">
        <f>H909+H915</f>
        <v>9208.7000000000007</v>
      </c>
      <c r="I908" s="96">
        <f t="shared" ref="I908:K908" si="462">I909+I915</f>
        <v>7624.5</v>
      </c>
      <c r="J908" s="96">
        <f t="shared" si="462"/>
        <v>7624.5</v>
      </c>
      <c r="K908" s="96">
        <f t="shared" si="462"/>
        <v>7538.9350000000004</v>
      </c>
      <c r="L908" s="96">
        <f t="shared" ref="L908:L918" si="463">K908/H908*100</f>
        <v>81.867527446870895</v>
      </c>
      <c r="M908" s="96">
        <f t="shared" ref="M908:M918" si="464">K908/I908*100</f>
        <v>98.877762476227957</v>
      </c>
    </row>
    <row r="909" spans="1:14">
      <c r="A909" s="93" t="s">
        <v>451</v>
      </c>
      <c r="B909" s="94" t="s">
        <v>450</v>
      </c>
      <c r="C909" s="94" t="s">
        <v>9</v>
      </c>
      <c r="D909" s="94" t="s">
        <v>25</v>
      </c>
      <c r="E909" s="94" t="s">
        <v>452</v>
      </c>
      <c r="F909" s="95" t="s">
        <v>0</v>
      </c>
      <c r="G909" s="96">
        <v>7500</v>
      </c>
      <c r="H909" s="96">
        <f>H910</f>
        <v>7500</v>
      </c>
      <c r="I909" s="96">
        <f t="shared" ref="I909:K913" si="465">I910</f>
        <v>7500</v>
      </c>
      <c r="J909" s="96">
        <f t="shared" si="465"/>
        <v>7500</v>
      </c>
      <c r="K909" s="96">
        <f t="shared" si="465"/>
        <v>7414.4350000000004</v>
      </c>
      <c r="L909" s="96">
        <f t="shared" si="463"/>
        <v>98.859133333333332</v>
      </c>
      <c r="M909" s="96">
        <f t="shared" si="464"/>
        <v>98.859133333333332</v>
      </c>
    </row>
    <row r="910" spans="1:14">
      <c r="A910" s="93" t="s">
        <v>453</v>
      </c>
      <c r="B910" s="94" t="s">
        <v>450</v>
      </c>
      <c r="C910" s="94" t="s">
        <v>9</v>
      </c>
      <c r="D910" s="94" t="s">
        <v>25</v>
      </c>
      <c r="E910" s="94" t="s">
        <v>454</v>
      </c>
      <c r="F910" s="95" t="s">
        <v>0</v>
      </c>
      <c r="G910" s="96">
        <v>7500</v>
      </c>
      <c r="H910" s="96">
        <f>H913+H911</f>
        <v>7500</v>
      </c>
      <c r="I910" s="96">
        <f t="shared" ref="I910:K910" si="466">I913+I911</f>
        <v>7500</v>
      </c>
      <c r="J910" s="96">
        <f t="shared" si="466"/>
        <v>7500</v>
      </c>
      <c r="K910" s="96">
        <f t="shared" si="466"/>
        <v>7414.4350000000004</v>
      </c>
      <c r="L910" s="96">
        <f t="shared" si="463"/>
        <v>98.859133333333332</v>
      </c>
      <c r="M910" s="96">
        <f t="shared" si="464"/>
        <v>98.859133333333332</v>
      </c>
    </row>
    <row r="911" spans="1:14" s="52" customFormat="1">
      <c r="A911" s="93" t="s">
        <v>156</v>
      </c>
      <c r="B911" s="94" t="s">
        <v>450</v>
      </c>
      <c r="C911" s="94" t="s">
        <v>9</v>
      </c>
      <c r="D911" s="94" t="s">
        <v>25</v>
      </c>
      <c r="E911" s="94" t="s">
        <v>454</v>
      </c>
      <c r="F911" s="95">
        <v>300</v>
      </c>
      <c r="G911" s="96"/>
      <c r="H911" s="96">
        <f>H912</f>
        <v>7410</v>
      </c>
      <c r="I911" s="96">
        <f t="shared" ref="I911:K911" si="467">I912</f>
        <v>7410</v>
      </c>
      <c r="J911" s="96">
        <f t="shared" si="467"/>
        <v>7410</v>
      </c>
      <c r="K911" s="96">
        <f t="shared" si="467"/>
        <v>7324.4350000000004</v>
      </c>
      <c r="L911" s="96">
        <f t="shared" si="463"/>
        <v>98.845276653171396</v>
      </c>
      <c r="M911" s="96">
        <f t="shared" si="464"/>
        <v>98.845276653171396</v>
      </c>
      <c r="N911" s="60"/>
    </row>
    <row r="912" spans="1:14" s="52" customFormat="1">
      <c r="A912" s="93" t="s">
        <v>438</v>
      </c>
      <c r="B912" s="94" t="s">
        <v>450</v>
      </c>
      <c r="C912" s="94" t="s">
        <v>9</v>
      </c>
      <c r="D912" s="94" t="s">
        <v>25</v>
      </c>
      <c r="E912" s="94" t="s">
        <v>454</v>
      </c>
      <c r="F912" s="95">
        <v>350</v>
      </c>
      <c r="G912" s="96"/>
      <c r="H912" s="96">
        <v>7410</v>
      </c>
      <c r="I912" s="96">
        <v>7410</v>
      </c>
      <c r="J912" s="96">
        <v>7410</v>
      </c>
      <c r="K912" s="96">
        <v>7324.4350000000004</v>
      </c>
      <c r="L912" s="96">
        <f t="shared" si="463"/>
        <v>98.845276653171396</v>
      </c>
      <c r="M912" s="96">
        <f t="shared" si="464"/>
        <v>98.845276653171396</v>
      </c>
      <c r="N912" s="60"/>
    </row>
    <row r="913" spans="1:14" ht="25.5">
      <c r="A913" s="93" t="s">
        <v>130</v>
      </c>
      <c r="B913" s="94" t="s">
        <v>450</v>
      </c>
      <c r="C913" s="94" t="s">
        <v>9</v>
      </c>
      <c r="D913" s="94" t="s">
        <v>25</v>
      </c>
      <c r="E913" s="94" t="s">
        <v>454</v>
      </c>
      <c r="F913" s="94" t="s">
        <v>131</v>
      </c>
      <c r="G913" s="96">
        <v>7500</v>
      </c>
      <c r="H913" s="96">
        <f>H914</f>
        <v>90</v>
      </c>
      <c r="I913" s="96">
        <f t="shared" si="465"/>
        <v>90</v>
      </c>
      <c r="J913" s="96">
        <f t="shared" si="465"/>
        <v>90</v>
      </c>
      <c r="K913" s="96">
        <f t="shared" si="465"/>
        <v>90</v>
      </c>
      <c r="L913" s="96">
        <f t="shared" si="463"/>
        <v>100</v>
      </c>
      <c r="M913" s="96">
        <f t="shared" si="464"/>
        <v>100</v>
      </c>
    </row>
    <row r="914" spans="1:14" ht="25.5">
      <c r="A914" s="93" t="s">
        <v>248</v>
      </c>
      <c r="B914" s="94" t="s">
        <v>450</v>
      </c>
      <c r="C914" s="94" t="s">
        <v>9</v>
      </c>
      <c r="D914" s="94" t="s">
        <v>25</v>
      </c>
      <c r="E914" s="94" t="s">
        <v>454</v>
      </c>
      <c r="F914" s="94" t="s">
        <v>249</v>
      </c>
      <c r="G914" s="96">
        <v>7500</v>
      </c>
      <c r="H914" s="96">
        <v>90</v>
      </c>
      <c r="I914" s="96">
        <v>90</v>
      </c>
      <c r="J914" s="96">
        <v>90</v>
      </c>
      <c r="K914" s="96">
        <v>90</v>
      </c>
      <c r="L914" s="96">
        <f t="shared" si="463"/>
        <v>100</v>
      </c>
      <c r="M914" s="96">
        <f t="shared" si="464"/>
        <v>100</v>
      </c>
    </row>
    <row r="915" spans="1:14" ht="25.5">
      <c r="A915" s="93" t="s">
        <v>455</v>
      </c>
      <c r="B915" s="94" t="s">
        <v>450</v>
      </c>
      <c r="C915" s="94" t="s">
        <v>9</v>
      </c>
      <c r="D915" s="94" t="s">
        <v>25</v>
      </c>
      <c r="E915" s="94" t="s">
        <v>456</v>
      </c>
      <c r="F915" s="95" t="s">
        <v>0</v>
      </c>
      <c r="G915" s="96">
        <v>1708.7</v>
      </c>
      <c r="H915" s="96">
        <f>H916</f>
        <v>1708.7</v>
      </c>
      <c r="I915" s="96">
        <f t="shared" ref="I915:K917" si="468">I916</f>
        <v>124.5</v>
      </c>
      <c r="J915" s="96">
        <f t="shared" si="468"/>
        <v>124.5</v>
      </c>
      <c r="K915" s="96">
        <f t="shared" si="468"/>
        <v>124.5</v>
      </c>
      <c r="L915" s="96">
        <f t="shared" si="463"/>
        <v>7.2862410019312929</v>
      </c>
      <c r="M915" s="96">
        <f t="shared" si="464"/>
        <v>100</v>
      </c>
    </row>
    <row r="916" spans="1:14">
      <c r="A916" s="93" t="s">
        <v>453</v>
      </c>
      <c r="B916" s="94" t="s">
        <v>450</v>
      </c>
      <c r="C916" s="94" t="s">
        <v>9</v>
      </c>
      <c r="D916" s="94" t="s">
        <v>25</v>
      </c>
      <c r="E916" s="94" t="s">
        <v>457</v>
      </c>
      <c r="F916" s="95" t="s">
        <v>0</v>
      </c>
      <c r="G916" s="96">
        <v>1708.7</v>
      </c>
      <c r="H916" s="96">
        <f>H917</f>
        <v>1708.7</v>
      </c>
      <c r="I916" s="96">
        <f t="shared" si="468"/>
        <v>124.5</v>
      </c>
      <c r="J916" s="96">
        <f t="shared" si="468"/>
        <v>124.5</v>
      </c>
      <c r="K916" s="96">
        <f t="shared" si="468"/>
        <v>124.5</v>
      </c>
      <c r="L916" s="96">
        <f t="shared" si="463"/>
        <v>7.2862410019312929</v>
      </c>
      <c r="M916" s="96">
        <f t="shared" si="464"/>
        <v>100</v>
      </c>
    </row>
    <row r="917" spans="1:14" ht="25.5">
      <c r="A917" s="93" t="s">
        <v>130</v>
      </c>
      <c r="B917" s="94" t="s">
        <v>450</v>
      </c>
      <c r="C917" s="94" t="s">
        <v>9</v>
      </c>
      <c r="D917" s="94" t="s">
        <v>25</v>
      </c>
      <c r="E917" s="94" t="s">
        <v>457</v>
      </c>
      <c r="F917" s="94" t="s">
        <v>131</v>
      </c>
      <c r="G917" s="96">
        <v>1708.7</v>
      </c>
      <c r="H917" s="96">
        <f>H918</f>
        <v>1708.7</v>
      </c>
      <c r="I917" s="96">
        <f t="shared" si="468"/>
        <v>124.5</v>
      </c>
      <c r="J917" s="96">
        <f t="shared" si="468"/>
        <v>124.5</v>
      </c>
      <c r="K917" s="96">
        <f t="shared" si="468"/>
        <v>124.5</v>
      </c>
      <c r="L917" s="96">
        <f t="shared" si="463"/>
        <v>7.2862410019312929</v>
      </c>
      <c r="M917" s="96">
        <f t="shared" si="464"/>
        <v>100</v>
      </c>
    </row>
    <row r="918" spans="1:14">
      <c r="A918" s="93" t="s">
        <v>132</v>
      </c>
      <c r="B918" s="94" t="s">
        <v>450</v>
      </c>
      <c r="C918" s="94" t="s">
        <v>9</v>
      </c>
      <c r="D918" s="94" t="s">
        <v>25</v>
      </c>
      <c r="E918" s="94" t="s">
        <v>457</v>
      </c>
      <c r="F918" s="94" t="s">
        <v>133</v>
      </c>
      <c r="G918" s="96">
        <v>1708.7</v>
      </c>
      <c r="H918" s="96">
        <v>1708.7</v>
      </c>
      <c r="I918" s="96">
        <v>124.5</v>
      </c>
      <c r="J918" s="96">
        <v>124.5</v>
      </c>
      <c r="K918" s="96">
        <v>124.5</v>
      </c>
      <c r="L918" s="96">
        <f t="shared" si="463"/>
        <v>7.2862410019312929</v>
      </c>
      <c r="M918" s="96">
        <f t="shared" si="464"/>
        <v>100</v>
      </c>
    </row>
    <row r="919" spans="1:14" ht="38.25">
      <c r="A919" s="93" t="s">
        <v>340</v>
      </c>
      <c r="B919" s="94" t="s">
        <v>450</v>
      </c>
      <c r="C919" s="94" t="s">
        <v>9</v>
      </c>
      <c r="D919" s="94" t="s">
        <v>25</v>
      </c>
      <c r="E919" s="94" t="s">
        <v>341</v>
      </c>
      <c r="F919" s="95" t="s">
        <v>0</v>
      </c>
      <c r="G919" s="96">
        <v>14336.8</v>
      </c>
      <c r="H919" s="96">
        <f>H920</f>
        <v>17162.099999999999</v>
      </c>
      <c r="I919" s="96">
        <f t="shared" ref="I919:K920" si="469">I920</f>
        <v>8216.3000000000011</v>
      </c>
      <c r="J919" s="96">
        <f t="shared" si="469"/>
        <v>8216.3230000000003</v>
      </c>
      <c r="K919" s="96">
        <f t="shared" si="469"/>
        <v>8216.3000000000011</v>
      </c>
      <c r="L919" s="96">
        <f t="shared" si="441"/>
        <v>47.87467734135101</v>
      </c>
      <c r="M919" s="96">
        <f t="shared" si="442"/>
        <v>100</v>
      </c>
    </row>
    <row r="920" spans="1:14" ht="38.25">
      <c r="A920" s="93" t="s">
        <v>342</v>
      </c>
      <c r="B920" s="94" t="s">
        <v>450</v>
      </c>
      <c r="C920" s="94" t="s">
        <v>9</v>
      </c>
      <c r="D920" s="94" t="s">
        <v>25</v>
      </c>
      <c r="E920" s="94" t="s">
        <v>343</v>
      </c>
      <c r="F920" s="95" t="s">
        <v>0</v>
      </c>
      <c r="G920" s="96">
        <v>14336.8</v>
      </c>
      <c r="H920" s="96">
        <f>H921</f>
        <v>17162.099999999999</v>
      </c>
      <c r="I920" s="96">
        <f t="shared" si="469"/>
        <v>8216.3000000000011</v>
      </c>
      <c r="J920" s="96">
        <f t="shared" si="469"/>
        <v>8216.3230000000003</v>
      </c>
      <c r="K920" s="96">
        <f t="shared" si="469"/>
        <v>8216.3000000000011</v>
      </c>
      <c r="L920" s="96">
        <f t="shared" si="441"/>
        <v>47.87467734135101</v>
      </c>
      <c r="M920" s="96">
        <f t="shared" si="442"/>
        <v>100</v>
      </c>
    </row>
    <row r="921" spans="1:14" ht="25.5">
      <c r="A921" s="93" t="s">
        <v>130</v>
      </c>
      <c r="B921" s="94" t="s">
        <v>450</v>
      </c>
      <c r="C921" s="94" t="s">
        <v>9</v>
      </c>
      <c r="D921" s="94" t="s">
        <v>25</v>
      </c>
      <c r="E921" s="94" t="s">
        <v>343</v>
      </c>
      <c r="F921" s="94" t="s">
        <v>131</v>
      </c>
      <c r="G921" s="96">
        <v>14336.8</v>
      </c>
      <c r="H921" s="96">
        <f>H922+H923</f>
        <v>17162.099999999999</v>
      </c>
      <c r="I921" s="96">
        <f t="shared" ref="I921:K921" si="470">I922+I923</f>
        <v>8216.3000000000011</v>
      </c>
      <c r="J921" s="96">
        <f t="shared" si="470"/>
        <v>8216.3230000000003</v>
      </c>
      <c r="K921" s="96">
        <f t="shared" si="470"/>
        <v>8216.3000000000011</v>
      </c>
      <c r="L921" s="96">
        <f t="shared" si="441"/>
        <v>47.87467734135101</v>
      </c>
      <c r="M921" s="96">
        <f t="shared" si="442"/>
        <v>100</v>
      </c>
    </row>
    <row r="922" spans="1:14">
      <c r="A922" s="93" t="s">
        <v>132</v>
      </c>
      <c r="B922" s="94" t="s">
        <v>450</v>
      </c>
      <c r="C922" s="94" t="s">
        <v>9</v>
      </c>
      <c r="D922" s="94" t="s">
        <v>25</v>
      </c>
      <c r="E922" s="94" t="s">
        <v>343</v>
      </c>
      <c r="F922" s="94" t="s">
        <v>133</v>
      </c>
      <c r="G922" s="96">
        <v>9376.7999999999993</v>
      </c>
      <c r="H922" s="96">
        <v>10199.307000000001</v>
      </c>
      <c r="I922" s="96">
        <v>3461.3470000000002</v>
      </c>
      <c r="J922" s="96">
        <v>3461.37</v>
      </c>
      <c r="K922" s="96">
        <v>3461.3470000000002</v>
      </c>
      <c r="L922" s="96">
        <f t="shared" si="441"/>
        <v>33.937080234961059</v>
      </c>
      <c r="M922" s="96">
        <f t="shared" si="442"/>
        <v>100</v>
      </c>
    </row>
    <row r="923" spans="1:14">
      <c r="A923" s="93" t="s">
        <v>165</v>
      </c>
      <c r="B923" s="94" t="s">
        <v>450</v>
      </c>
      <c r="C923" s="94" t="s">
        <v>9</v>
      </c>
      <c r="D923" s="94" t="s">
        <v>25</v>
      </c>
      <c r="E923" s="94" t="s">
        <v>343</v>
      </c>
      <c r="F923" s="94" t="s">
        <v>166</v>
      </c>
      <c r="G923" s="96">
        <v>4960</v>
      </c>
      <c r="H923" s="96">
        <v>6962.7929999999997</v>
      </c>
      <c r="I923" s="96">
        <v>4754.9530000000004</v>
      </c>
      <c r="J923" s="96">
        <v>4754.9530000000004</v>
      </c>
      <c r="K923" s="96">
        <v>4754.9530000000004</v>
      </c>
      <c r="L923" s="96">
        <f t="shared" si="441"/>
        <v>68.29088556847806</v>
      </c>
      <c r="M923" s="96">
        <f t="shared" si="442"/>
        <v>100</v>
      </c>
    </row>
    <row r="924" spans="1:14" s="52" customFormat="1">
      <c r="A924" s="93"/>
      <c r="B924" s="94"/>
      <c r="C924" s="94"/>
      <c r="D924" s="94"/>
      <c r="E924" s="94"/>
      <c r="F924" s="94"/>
      <c r="G924" s="96"/>
      <c r="H924" s="96"/>
      <c r="I924" s="96"/>
      <c r="J924" s="96"/>
      <c r="K924" s="96"/>
      <c r="L924" s="96"/>
      <c r="M924" s="96"/>
      <c r="N924" s="60"/>
    </row>
    <row r="925" spans="1:14" s="52" customFormat="1">
      <c r="A925" s="104" t="s">
        <v>45</v>
      </c>
      <c r="B925" s="94" t="s">
        <v>450</v>
      </c>
      <c r="C925" s="105" t="s">
        <v>17</v>
      </c>
      <c r="D925" s="94"/>
      <c r="E925" s="94"/>
      <c r="F925" s="94"/>
      <c r="G925" s="96"/>
      <c r="H925" s="96">
        <f>H926</f>
        <v>1819</v>
      </c>
      <c r="I925" s="96">
        <f t="shared" ref="I925:K929" si="471">I926</f>
        <v>1819</v>
      </c>
      <c r="J925" s="96">
        <f t="shared" si="471"/>
        <v>1819</v>
      </c>
      <c r="K925" s="96">
        <f t="shared" si="471"/>
        <v>1819</v>
      </c>
      <c r="L925" s="96">
        <f t="shared" ref="L925:L930" si="472">K925/H925*100</f>
        <v>100</v>
      </c>
      <c r="M925" s="96">
        <f t="shared" ref="M925:M930" si="473">K925/I925*100</f>
        <v>100</v>
      </c>
      <c r="N925" s="60"/>
    </row>
    <row r="926" spans="1:14" s="52" customFormat="1">
      <c r="A926" s="93" t="s">
        <v>46</v>
      </c>
      <c r="B926" s="94" t="s">
        <v>450</v>
      </c>
      <c r="C926" s="105" t="s">
        <v>17</v>
      </c>
      <c r="D926" s="105" t="s">
        <v>9</v>
      </c>
      <c r="E926" s="94"/>
      <c r="F926" s="94"/>
      <c r="G926" s="96"/>
      <c r="H926" s="96">
        <f>H927</f>
        <v>1819</v>
      </c>
      <c r="I926" s="96">
        <f t="shared" si="471"/>
        <v>1819</v>
      </c>
      <c r="J926" s="96">
        <f t="shared" si="471"/>
        <v>1819</v>
      </c>
      <c r="K926" s="96">
        <f t="shared" si="471"/>
        <v>1819</v>
      </c>
      <c r="L926" s="96">
        <f t="shared" si="472"/>
        <v>100</v>
      </c>
      <c r="M926" s="96">
        <f t="shared" si="473"/>
        <v>100</v>
      </c>
      <c r="N926" s="60"/>
    </row>
    <row r="927" spans="1:14" s="52" customFormat="1">
      <c r="A927" s="104" t="s">
        <v>659</v>
      </c>
      <c r="B927" s="94" t="s">
        <v>450</v>
      </c>
      <c r="C927" s="105" t="s">
        <v>17</v>
      </c>
      <c r="D927" s="105" t="s">
        <v>9</v>
      </c>
      <c r="E927" s="102" t="s">
        <v>660</v>
      </c>
      <c r="F927" s="94"/>
      <c r="G927" s="96"/>
      <c r="H927" s="96">
        <f>H928</f>
        <v>1819</v>
      </c>
      <c r="I927" s="96">
        <f t="shared" si="471"/>
        <v>1819</v>
      </c>
      <c r="J927" s="96">
        <f t="shared" si="471"/>
        <v>1819</v>
      </c>
      <c r="K927" s="96">
        <f t="shared" si="471"/>
        <v>1819</v>
      </c>
      <c r="L927" s="96">
        <f t="shared" si="472"/>
        <v>100</v>
      </c>
      <c r="M927" s="96">
        <f t="shared" si="473"/>
        <v>100</v>
      </c>
      <c r="N927" s="60"/>
    </row>
    <row r="928" spans="1:14" s="52" customFormat="1">
      <c r="A928" s="104" t="s">
        <v>659</v>
      </c>
      <c r="B928" s="94" t="s">
        <v>450</v>
      </c>
      <c r="C928" s="105" t="s">
        <v>17</v>
      </c>
      <c r="D928" s="105" t="s">
        <v>9</v>
      </c>
      <c r="E928" s="118" t="s">
        <v>661</v>
      </c>
      <c r="F928" s="94"/>
      <c r="G928" s="96"/>
      <c r="H928" s="96">
        <f>H929</f>
        <v>1819</v>
      </c>
      <c r="I928" s="96">
        <f t="shared" si="471"/>
        <v>1819</v>
      </c>
      <c r="J928" s="96">
        <f t="shared" si="471"/>
        <v>1819</v>
      </c>
      <c r="K928" s="96">
        <f t="shared" si="471"/>
        <v>1819</v>
      </c>
      <c r="L928" s="96">
        <f t="shared" si="472"/>
        <v>100</v>
      </c>
      <c r="M928" s="96">
        <f t="shared" si="473"/>
        <v>100</v>
      </c>
      <c r="N928" s="60"/>
    </row>
    <row r="929" spans="1:14" s="52" customFormat="1">
      <c r="A929" s="93" t="s">
        <v>105</v>
      </c>
      <c r="B929" s="94" t="s">
        <v>450</v>
      </c>
      <c r="C929" s="105" t="s">
        <v>17</v>
      </c>
      <c r="D929" s="105" t="s">
        <v>9</v>
      </c>
      <c r="E929" s="118" t="s">
        <v>661</v>
      </c>
      <c r="F929" s="94">
        <v>500</v>
      </c>
      <c r="G929" s="96"/>
      <c r="H929" s="96">
        <f>H930</f>
        <v>1819</v>
      </c>
      <c r="I929" s="96">
        <f t="shared" si="471"/>
        <v>1819</v>
      </c>
      <c r="J929" s="96">
        <f t="shared" si="471"/>
        <v>1819</v>
      </c>
      <c r="K929" s="96">
        <f t="shared" si="471"/>
        <v>1819</v>
      </c>
      <c r="L929" s="96">
        <f t="shared" si="472"/>
        <v>100</v>
      </c>
      <c r="M929" s="96">
        <f t="shared" si="473"/>
        <v>100</v>
      </c>
      <c r="N929" s="60"/>
    </row>
    <row r="930" spans="1:14" s="52" customFormat="1">
      <c r="A930" s="104" t="s">
        <v>424</v>
      </c>
      <c r="B930" s="94" t="s">
        <v>450</v>
      </c>
      <c r="C930" s="105" t="s">
        <v>17</v>
      </c>
      <c r="D930" s="105" t="s">
        <v>9</v>
      </c>
      <c r="E930" s="118" t="s">
        <v>661</v>
      </c>
      <c r="F930" s="94">
        <v>540</v>
      </c>
      <c r="G930" s="96"/>
      <c r="H930" s="96">
        <v>1819</v>
      </c>
      <c r="I930" s="96">
        <v>1819</v>
      </c>
      <c r="J930" s="96">
        <v>1819</v>
      </c>
      <c r="K930" s="96">
        <v>1819</v>
      </c>
      <c r="L930" s="96">
        <f t="shared" si="472"/>
        <v>100</v>
      </c>
      <c r="M930" s="96">
        <f t="shared" si="473"/>
        <v>100</v>
      </c>
      <c r="N930" s="60"/>
    </row>
    <row r="931" spans="1:14">
      <c r="A931" s="97" t="s">
        <v>0</v>
      </c>
      <c r="B931" s="95" t="s">
        <v>0</v>
      </c>
      <c r="C931" s="95" t="s">
        <v>0</v>
      </c>
      <c r="D931" s="95" t="s">
        <v>0</v>
      </c>
      <c r="E931" s="95" t="s">
        <v>0</v>
      </c>
      <c r="F931" s="95" t="s">
        <v>0</v>
      </c>
      <c r="G931" s="98" t="s">
        <v>0</v>
      </c>
      <c r="H931" s="98"/>
      <c r="I931" s="98"/>
      <c r="J931" s="98"/>
      <c r="K931" s="98"/>
      <c r="L931" s="98"/>
      <c r="M931" s="98"/>
    </row>
    <row r="932" spans="1:14">
      <c r="A932" s="93" t="s">
        <v>52</v>
      </c>
      <c r="B932" s="94" t="s">
        <v>450</v>
      </c>
      <c r="C932" s="94" t="s">
        <v>21</v>
      </c>
      <c r="D932" s="95" t="s">
        <v>0</v>
      </c>
      <c r="E932" s="95" t="s">
        <v>0</v>
      </c>
      <c r="F932" s="95" t="s">
        <v>0</v>
      </c>
      <c r="G932" s="96">
        <v>15902135.5</v>
      </c>
      <c r="H932" s="96">
        <f>H939+H977+H995+H1002+H1010+H1021+H933</f>
        <v>16014272.801160002</v>
      </c>
      <c r="I932" s="96">
        <f t="shared" ref="I932:K932" si="474">I939+I977+I995+I1002+I1010+I1021+I933</f>
        <v>12264664.402160002</v>
      </c>
      <c r="J932" s="96">
        <f t="shared" si="474"/>
        <v>12264664.402160002</v>
      </c>
      <c r="K932" s="96">
        <f t="shared" si="474"/>
        <v>11967502.126699999</v>
      </c>
      <c r="L932" s="96">
        <f t="shared" si="441"/>
        <v>74.730225189077132</v>
      </c>
      <c r="M932" s="96">
        <f t="shared" si="442"/>
        <v>97.577085962436385</v>
      </c>
    </row>
    <row r="933" spans="1:14" s="52" customFormat="1">
      <c r="A933" s="93" t="s">
        <v>53</v>
      </c>
      <c r="B933" s="94" t="s">
        <v>450</v>
      </c>
      <c r="C933" s="94" t="s">
        <v>21</v>
      </c>
      <c r="D933" s="105" t="s">
        <v>9</v>
      </c>
      <c r="E933" s="95"/>
      <c r="F933" s="95"/>
      <c r="G933" s="96"/>
      <c r="H933" s="96">
        <f>H934</f>
        <v>5404.6619000000001</v>
      </c>
      <c r="I933" s="96">
        <f t="shared" ref="I933:K936" si="475">I934</f>
        <v>5404.6619000000001</v>
      </c>
      <c r="J933" s="96">
        <f t="shared" si="475"/>
        <v>5404.6619000000001</v>
      </c>
      <c r="K933" s="96">
        <f t="shared" si="475"/>
        <v>5404.6619000000001</v>
      </c>
      <c r="L933" s="96">
        <f t="shared" ref="L933:L937" si="476">K933/H933*100</f>
        <v>100</v>
      </c>
      <c r="M933" s="96">
        <f t="shared" ref="M933:M937" si="477">K933/I933*100</f>
        <v>100</v>
      </c>
      <c r="N933" s="60"/>
    </row>
    <row r="934" spans="1:14" s="52" customFormat="1">
      <c r="A934" s="104" t="s">
        <v>659</v>
      </c>
      <c r="B934" s="94" t="s">
        <v>450</v>
      </c>
      <c r="C934" s="94" t="s">
        <v>21</v>
      </c>
      <c r="D934" s="105" t="s">
        <v>9</v>
      </c>
      <c r="E934" s="102" t="s">
        <v>660</v>
      </c>
      <c r="F934" s="94"/>
      <c r="G934" s="96"/>
      <c r="H934" s="96">
        <f>H935</f>
        <v>5404.6619000000001</v>
      </c>
      <c r="I934" s="96">
        <f t="shared" si="475"/>
        <v>5404.6619000000001</v>
      </c>
      <c r="J934" s="96">
        <f t="shared" si="475"/>
        <v>5404.6619000000001</v>
      </c>
      <c r="K934" s="96">
        <f t="shared" si="475"/>
        <v>5404.6619000000001</v>
      </c>
      <c r="L934" s="96">
        <f t="shared" si="476"/>
        <v>100</v>
      </c>
      <c r="M934" s="96">
        <f t="shared" si="477"/>
        <v>100</v>
      </c>
      <c r="N934" s="60"/>
    </row>
    <row r="935" spans="1:14" s="52" customFormat="1">
      <c r="A935" s="104" t="s">
        <v>659</v>
      </c>
      <c r="B935" s="94" t="s">
        <v>450</v>
      </c>
      <c r="C935" s="94" t="s">
        <v>21</v>
      </c>
      <c r="D935" s="105" t="s">
        <v>9</v>
      </c>
      <c r="E935" s="118" t="s">
        <v>661</v>
      </c>
      <c r="F935" s="94"/>
      <c r="G935" s="96"/>
      <c r="H935" s="96">
        <f>H936</f>
        <v>5404.6619000000001</v>
      </c>
      <c r="I935" s="96">
        <f t="shared" si="475"/>
        <v>5404.6619000000001</v>
      </c>
      <c r="J935" s="96">
        <f t="shared" si="475"/>
        <v>5404.6619000000001</v>
      </c>
      <c r="K935" s="96">
        <f t="shared" si="475"/>
        <v>5404.6619000000001</v>
      </c>
      <c r="L935" s="96">
        <f t="shared" si="476"/>
        <v>100</v>
      </c>
      <c r="M935" s="96">
        <f t="shared" si="477"/>
        <v>100</v>
      </c>
      <c r="N935" s="60"/>
    </row>
    <row r="936" spans="1:14" s="52" customFormat="1">
      <c r="A936" s="93" t="s">
        <v>105</v>
      </c>
      <c r="B936" s="94" t="s">
        <v>450</v>
      </c>
      <c r="C936" s="94" t="s">
        <v>21</v>
      </c>
      <c r="D936" s="105" t="s">
        <v>9</v>
      </c>
      <c r="E936" s="118" t="s">
        <v>661</v>
      </c>
      <c r="F936" s="94">
        <v>500</v>
      </c>
      <c r="G936" s="96"/>
      <c r="H936" s="96">
        <f>H937</f>
        <v>5404.6619000000001</v>
      </c>
      <c r="I936" s="96">
        <f t="shared" si="475"/>
        <v>5404.6619000000001</v>
      </c>
      <c r="J936" s="96">
        <f t="shared" si="475"/>
        <v>5404.6619000000001</v>
      </c>
      <c r="K936" s="96">
        <f t="shared" si="475"/>
        <v>5404.6619000000001</v>
      </c>
      <c r="L936" s="96">
        <f t="shared" si="476"/>
        <v>100</v>
      </c>
      <c r="M936" s="96">
        <f t="shared" si="477"/>
        <v>100</v>
      </c>
      <c r="N936" s="60"/>
    </row>
    <row r="937" spans="1:14" s="52" customFormat="1">
      <c r="A937" s="104" t="s">
        <v>424</v>
      </c>
      <c r="B937" s="94" t="s">
        <v>450</v>
      </c>
      <c r="C937" s="94" t="s">
        <v>21</v>
      </c>
      <c r="D937" s="105" t="s">
        <v>9</v>
      </c>
      <c r="E937" s="118" t="s">
        <v>661</v>
      </c>
      <c r="F937" s="94">
        <v>540</v>
      </c>
      <c r="G937" s="96"/>
      <c r="H937" s="96">
        <v>5404.6619000000001</v>
      </c>
      <c r="I937" s="96">
        <v>5404.6619000000001</v>
      </c>
      <c r="J937" s="96">
        <v>5404.6619000000001</v>
      </c>
      <c r="K937" s="96">
        <v>5404.6619000000001</v>
      </c>
      <c r="L937" s="96">
        <f t="shared" si="476"/>
        <v>100</v>
      </c>
      <c r="M937" s="96">
        <f t="shared" si="477"/>
        <v>100</v>
      </c>
      <c r="N937" s="60"/>
    </row>
    <row r="938" spans="1:14" s="52" customFormat="1">
      <c r="A938" s="104"/>
      <c r="B938" s="94"/>
      <c r="C938" s="94"/>
      <c r="D938" s="95"/>
      <c r="E938" s="95"/>
      <c r="F938" s="95"/>
      <c r="G938" s="96"/>
      <c r="H938" s="96"/>
      <c r="I938" s="96"/>
      <c r="J938" s="96"/>
      <c r="K938" s="96"/>
      <c r="L938" s="96"/>
      <c r="M938" s="96"/>
      <c r="N938" s="60"/>
    </row>
    <row r="939" spans="1:14">
      <c r="A939" s="93" t="s">
        <v>54</v>
      </c>
      <c r="B939" s="94" t="s">
        <v>450</v>
      </c>
      <c r="C939" s="94" t="s">
        <v>21</v>
      </c>
      <c r="D939" s="94" t="s">
        <v>11</v>
      </c>
      <c r="E939" s="95" t="s">
        <v>0</v>
      </c>
      <c r="F939" s="95" t="s">
        <v>0</v>
      </c>
      <c r="G939" s="96">
        <v>13138877</v>
      </c>
      <c r="H939" s="96">
        <f>H940+H970</f>
        <v>13182532.490000002</v>
      </c>
      <c r="I939" s="96">
        <f t="shared" ref="I939:K939" si="478">I940+I970</f>
        <v>10192847.961999999</v>
      </c>
      <c r="J939" s="96">
        <f t="shared" si="478"/>
        <v>10192847.961999999</v>
      </c>
      <c r="K939" s="96">
        <f t="shared" si="478"/>
        <v>9901828.104679998</v>
      </c>
      <c r="L939" s="96">
        <f t="shared" si="441"/>
        <v>75.113246352256837</v>
      </c>
      <c r="M939" s="96">
        <f t="shared" si="442"/>
        <v>97.144862177823569</v>
      </c>
    </row>
    <row r="940" spans="1:14" ht="25.5">
      <c r="A940" s="93" t="s">
        <v>185</v>
      </c>
      <c r="B940" s="94" t="s">
        <v>450</v>
      </c>
      <c r="C940" s="94" t="s">
        <v>21</v>
      </c>
      <c r="D940" s="94" t="s">
        <v>11</v>
      </c>
      <c r="E940" s="94" t="s">
        <v>186</v>
      </c>
      <c r="F940" s="95" t="s">
        <v>0</v>
      </c>
      <c r="G940" s="96">
        <v>13138877</v>
      </c>
      <c r="H940" s="96">
        <f>H941+H948+H952+H956+H960</f>
        <v>13163365.939000001</v>
      </c>
      <c r="I940" s="96">
        <f t="shared" ref="I940:K940" si="479">I941+I948+I952+I956+I960</f>
        <v>10173681.410999998</v>
      </c>
      <c r="J940" s="96">
        <f t="shared" si="479"/>
        <v>10173681.410999998</v>
      </c>
      <c r="K940" s="96">
        <f t="shared" si="479"/>
        <v>9882676.1536799986</v>
      </c>
      <c r="L940" s="96">
        <f t="shared" si="441"/>
        <v>75.077120847943007</v>
      </c>
      <c r="M940" s="96">
        <f t="shared" si="442"/>
        <v>97.139626792270505</v>
      </c>
    </row>
    <row r="941" spans="1:14" ht="25.5">
      <c r="A941" s="93" t="s">
        <v>458</v>
      </c>
      <c r="B941" s="94" t="s">
        <v>450</v>
      </c>
      <c r="C941" s="94" t="s">
        <v>21</v>
      </c>
      <c r="D941" s="94" t="s">
        <v>11</v>
      </c>
      <c r="E941" s="94" t="s">
        <v>459</v>
      </c>
      <c r="F941" s="95" t="s">
        <v>0</v>
      </c>
      <c r="G941" s="96">
        <v>11681760.6</v>
      </c>
      <c r="H941" s="96">
        <f>H942+H945</f>
        <v>11681760.600000001</v>
      </c>
      <c r="I941" s="96">
        <f t="shared" ref="I941:K941" si="480">I942+I945</f>
        <v>9055364.9149999991</v>
      </c>
      <c r="J941" s="96">
        <f t="shared" si="480"/>
        <v>9055364.9149999991</v>
      </c>
      <c r="K941" s="96">
        <f t="shared" si="480"/>
        <v>8779287.7718000002</v>
      </c>
      <c r="L941" s="96">
        <f t="shared" si="441"/>
        <v>75.153806625689612</v>
      </c>
      <c r="M941" s="96">
        <f t="shared" si="442"/>
        <v>96.951231167474177</v>
      </c>
    </row>
    <row r="942" spans="1:14">
      <c r="A942" s="93" t="s">
        <v>128</v>
      </c>
      <c r="B942" s="94" t="s">
        <v>450</v>
      </c>
      <c r="C942" s="94" t="s">
        <v>21</v>
      </c>
      <c r="D942" s="94" t="s">
        <v>11</v>
      </c>
      <c r="E942" s="94" t="s">
        <v>460</v>
      </c>
      <c r="F942" s="95" t="s">
        <v>0</v>
      </c>
      <c r="G942" s="96">
        <v>198071.8</v>
      </c>
      <c r="H942" s="96">
        <f>H943</f>
        <v>198071.8</v>
      </c>
      <c r="I942" s="96">
        <f t="shared" ref="I942:K943" si="481">I943</f>
        <v>137926.315</v>
      </c>
      <c r="J942" s="96">
        <f t="shared" si="481"/>
        <v>137926.315</v>
      </c>
      <c r="K942" s="96">
        <f t="shared" si="481"/>
        <v>137926.315</v>
      </c>
      <c r="L942" s="96">
        <f t="shared" si="441"/>
        <v>69.634503750660116</v>
      </c>
      <c r="M942" s="96">
        <f t="shared" si="442"/>
        <v>100</v>
      </c>
    </row>
    <row r="943" spans="1:14" ht="25.5">
      <c r="A943" s="93" t="s">
        <v>130</v>
      </c>
      <c r="B943" s="94" t="s">
        <v>450</v>
      </c>
      <c r="C943" s="94" t="s">
        <v>21</v>
      </c>
      <c r="D943" s="94" t="s">
        <v>11</v>
      </c>
      <c r="E943" s="94" t="s">
        <v>460</v>
      </c>
      <c r="F943" s="94" t="s">
        <v>131</v>
      </c>
      <c r="G943" s="96">
        <v>198071.8</v>
      </c>
      <c r="H943" s="96">
        <f>H944</f>
        <v>198071.8</v>
      </c>
      <c r="I943" s="96">
        <f t="shared" si="481"/>
        <v>137926.315</v>
      </c>
      <c r="J943" s="96">
        <f t="shared" si="481"/>
        <v>137926.315</v>
      </c>
      <c r="K943" s="96">
        <f t="shared" si="481"/>
        <v>137926.315</v>
      </c>
      <c r="L943" s="96">
        <f t="shared" si="441"/>
        <v>69.634503750660116</v>
      </c>
      <c r="M943" s="96">
        <f t="shared" si="442"/>
        <v>100</v>
      </c>
    </row>
    <row r="944" spans="1:14">
      <c r="A944" s="93" t="s">
        <v>132</v>
      </c>
      <c r="B944" s="94" t="s">
        <v>450</v>
      </c>
      <c r="C944" s="94" t="s">
        <v>21</v>
      </c>
      <c r="D944" s="94" t="s">
        <v>11</v>
      </c>
      <c r="E944" s="94" t="s">
        <v>460</v>
      </c>
      <c r="F944" s="94" t="s">
        <v>133</v>
      </c>
      <c r="G944" s="96">
        <v>198071.8</v>
      </c>
      <c r="H944" s="96">
        <v>198071.8</v>
      </c>
      <c r="I944" s="96">
        <v>137926.315</v>
      </c>
      <c r="J944" s="96">
        <v>137926.315</v>
      </c>
      <c r="K944" s="96">
        <v>137926.315</v>
      </c>
      <c r="L944" s="96">
        <f t="shared" si="441"/>
        <v>69.634503750660116</v>
      </c>
      <c r="M944" s="96">
        <f t="shared" si="442"/>
        <v>100</v>
      </c>
    </row>
    <row r="945" spans="1:13">
      <c r="A945" s="93" t="s">
        <v>461</v>
      </c>
      <c r="B945" s="94" t="s">
        <v>450</v>
      </c>
      <c r="C945" s="94" t="s">
        <v>21</v>
      </c>
      <c r="D945" s="94" t="s">
        <v>11</v>
      </c>
      <c r="E945" s="94" t="s">
        <v>462</v>
      </c>
      <c r="F945" s="95" t="s">
        <v>0</v>
      </c>
      <c r="G945" s="96">
        <v>11483688.800000001</v>
      </c>
      <c r="H945" s="96">
        <f>H946</f>
        <v>11483688.800000001</v>
      </c>
      <c r="I945" s="96">
        <f t="shared" ref="I945:K946" si="482">I946</f>
        <v>8917438.5999999996</v>
      </c>
      <c r="J945" s="96">
        <f t="shared" si="482"/>
        <v>8917438.5999999996</v>
      </c>
      <c r="K945" s="96">
        <f t="shared" si="482"/>
        <v>8641361.4568000007</v>
      </c>
      <c r="L945" s="96">
        <f t="shared" si="441"/>
        <v>75.249004107460664</v>
      </c>
      <c r="M945" s="96">
        <f t="shared" si="442"/>
        <v>96.904075760050659</v>
      </c>
    </row>
    <row r="946" spans="1:13">
      <c r="A946" s="93" t="s">
        <v>105</v>
      </c>
      <c r="B946" s="94" t="s">
        <v>450</v>
      </c>
      <c r="C946" s="94" t="s">
        <v>21</v>
      </c>
      <c r="D946" s="94" t="s">
        <v>11</v>
      </c>
      <c r="E946" s="94" t="s">
        <v>462</v>
      </c>
      <c r="F946" s="94" t="s">
        <v>106</v>
      </c>
      <c r="G946" s="96">
        <v>11483688.800000001</v>
      </c>
      <c r="H946" s="96">
        <f>H947</f>
        <v>11483688.800000001</v>
      </c>
      <c r="I946" s="96">
        <f t="shared" si="482"/>
        <v>8917438.5999999996</v>
      </c>
      <c r="J946" s="96">
        <f t="shared" si="482"/>
        <v>8917438.5999999996</v>
      </c>
      <c r="K946" s="96">
        <f t="shared" si="482"/>
        <v>8641361.4568000007</v>
      </c>
      <c r="L946" s="96">
        <f t="shared" si="441"/>
        <v>75.249004107460664</v>
      </c>
      <c r="M946" s="96">
        <f t="shared" si="442"/>
        <v>96.904075760050659</v>
      </c>
    </row>
    <row r="947" spans="1:13">
      <c r="A947" s="93" t="s">
        <v>107</v>
      </c>
      <c r="B947" s="94" t="s">
        <v>450</v>
      </c>
      <c r="C947" s="94" t="s">
        <v>21</v>
      </c>
      <c r="D947" s="94" t="s">
        <v>11</v>
      </c>
      <c r="E947" s="94" t="s">
        <v>462</v>
      </c>
      <c r="F947" s="94" t="s">
        <v>108</v>
      </c>
      <c r="G947" s="96">
        <v>11483688.800000001</v>
      </c>
      <c r="H947" s="96">
        <v>11483688.800000001</v>
      </c>
      <c r="I947" s="96">
        <v>8917438.5999999996</v>
      </c>
      <c r="J947" s="96">
        <v>8917438.5999999996</v>
      </c>
      <c r="K947" s="96">
        <v>8641361.4568000007</v>
      </c>
      <c r="L947" s="96">
        <f t="shared" ref="L947:L1010" si="483">K947/H947*100</f>
        <v>75.249004107460664</v>
      </c>
      <c r="M947" s="96">
        <f t="shared" ref="M947:M1010" si="484">K947/I947*100</f>
        <v>96.904075760050659</v>
      </c>
    </row>
    <row r="948" spans="1:13" ht="51">
      <c r="A948" s="93" t="s">
        <v>463</v>
      </c>
      <c r="B948" s="94" t="s">
        <v>450</v>
      </c>
      <c r="C948" s="94" t="s">
        <v>21</v>
      </c>
      <c r="D948" s="94" t="s">
        <v>11</v>
      </c>
      <c r="E948" s="94" t="s">
        <v>464</v>
      </c>
      <c r="F948" s="95" t="s">
        <v>0</v>
      </c>
      <c r="G948" s="96">
        <v>1432102.4</v>
      </c>
      <c r="H948" s="96">
        <f>H949</f>
        <v>1432102.439</v>
      </c>
      <c r="I948" s="96">
        <f t="shared" ref="I948:K950" si="485">I949</f>
        <v>1072708.4750000001</v>
      </c>
      <c r="J948" s="96">
        <f t="shared" si="485"/>
        <v>1072708.4750000001</v>
      </c>
      <c r="K948" s="96">
        <f t="shared" si="485"/>
        <v>1072708.4750000001</v>
      </c>
      <c r="L948" s="96">
        <f t="shared" si="483"/>
        <v>74.904451370744439</v>
      </c>
      <c r="M948" s="96">
        <f t="shared" si="484"/>
        <v>100</v>
      </c>
    </row>
    <row r="949" spans="1:13">
      <c r="A949" s="93" t="s">
        <v>128</v>
      </c>
      <c r="B949" s="94" t="s">
        <v>450</v>
      </c>
      <c r="C949" s="94" t="s">
        <v>21</v>
      </c>
      <c r="D949" s="94" t="s">
        <v>11</v>
      </c>
      <c r="E949" s="94" t="s">
        <v>465</v>
      </c>
      <c r="F949" s="95" t="s">
        <v>0</v>
      </c>
      <c r="G949" s="96">
        <v>1432102.4</v>
      </c>
      <c r="H949" s="96">
        <f>H950</f>
        <v>1432102.439</v>
      </c>
      <c r="I949" s="96">
        <f t="shared" si="485"/>
        <v>1072708.4750000001</v>
      </c>
      <c r="J949" s="96">
        <f t="shared" si="485"/>
        <v>1072708.4750000001</v>
      </c>
      <c r="K949" s="96">
        <f t="shared" si="485"/>
        <v>1072708.4750000001</v>
      </c>
      <c r="L949" s="96">
        <f t="shared" si="483"/>
        <v>74.904451370744439</v>
      </c>
      <c r="M949" s="96">
        <f t="shared" si="484"/>
        <v>100</v>
      </c>
    </row>
    <row r="950" spans="1:13" ht="25.5">
      <c r="A950" s="93" t="s">
        <v>130</v>
      </c>
      <c r="B950" s="94" t="s">
        <v>450</v>
      </c>
      <c r="C950" s="94" t="s">
        <v>21</v>
      </c>
      <c r="D950" s="94" t="s">
        <v>11</v>
      </c>
      <c r="E950" s="94" t="s">
        <v>465</v>
      </c>
      <c r="F950" s="94" t="s">
        <v>131</v>
      </c>
      <c r="G950" s="96">
        <v>1432102.4</v>
      </c>
      <c r="H950" s="96">
        <f>H951</f>
        <v>1432102.439</v>
      </c>
      <c r="I950" s="96">
        <f t="shared" si="485"/>
        <v>1072708.4750000001</v>
      </c>
      <c r="J950" s="96">
        <f t="shared" si="485"/>
        <v>1072708.4750000001</v>
      </c>
      <c r="K950" s="96">
        <f t="shared" si="485"/>
        <v>1072708.4750000001</v>
      </c>
      <c r="L950" s="96">
        <f t="shared" si="483"/>
        <v>74.904451370744439</v>
      </c>
      <c r="M950" s="96">
        <f t="shared" si="484"/>
        <v>100</v>
      </c>
    </row>
    <row r="951" spans="1:13">
      <c r="A951" s="93" t="s">
        <v>132</v>
      </c>
      <c r="B951" s="94" t="s">
        <v>450</v>
      </c>
      <c r="C951" s="94" t="s">
        <v>21</v>
      </c>
      <c r="D951" s="94" t="s">
        <v>11</v>
      </c>
      <c r="E951" s="94" t="s">
        <v>465</v>
      </c>
      <c r="F951" s="94" t="s">
        <v>133</v>
      </c>
      <c r="G951" s="96">
        <v>1432102.4</v>
      </c>
      <c r="H951" s="96">
        <v>1432102.439</v>
      </c>
      <c r="I951" s="96">
        <v>1072708.4750000001</v>
      </c>
      <c r="J951" s="96">
        <v>1072708.4750000001</v>
      </c>
      <c r="K951" s="96">
        <v>1072708.4750000001</v>
      </c>
      <c r="L951" s="96">
        <f t="shared" si="483"/>
        <v>74.904451370744439</v>
      </c>
      <c r="M951" s="96">
        <f t="shared" si="484"/>
        <v>100</v>
      </c>
    </row>
    <row r="952" spans="1:13">
      <c r="A952" s="93" t="s">
        <v>202</v>
      </c>
      <c r="B952" s="94" t="s">
        <v>450</v>
      </c>
      <c r="C952" s="94" t="s">
        <v>21</v>
      </c>
      <c r="D952" s="94" t="s">
        <v>11</v>
      </c>
      <c r="E952" s="94" t="s">
        <v>203</v>
      </c>
      <c r="F952" s="95" t="s">
        <v>0</v>
      </c>
      <c r="G952" s="96">
        <v>13230</v>
      </c>
      <c r="H952" s="114">
        <f>H953</f>
        <v>13230</v>
      </c>
      <c r="I952" s="114">
        <f t="shared" ref="I952:K954" si="486">I953</f>
        <v>10935.120999999999</v>
      </c>
      <c r="J952" s="114">
        <f t="shared" si="486"/>
        <v>10935.120999999999</v>
      </c>
      <c r="K952" s="114">
        <f t="shared" si="486"/>
        <v>10935.120999999999</v>
      </c>
      <c r="L952" s="96">
        <f t="shared" si="483"/>
        <v>82.65397581254723</v>
      </c>
      <c r="M952" s="96">
        <f t="shared" si="484"/>
        <v>100</v>
      </c>
    </row>
    <row r="953" spans="1:13">
      <c r="A953" s="93" t="s">
        <v>128</v>
      </c>
      <c r="B953" s="94" t="s">
        <v>450</v>
      </c>
      <c r="C953" s="94" t="s">
        <v>21</v>
      </c>
      <c r="D953" s="94" t="s">
        <v>11</v>
      </c>
      <c r="E953" s="94" t="s">
        <v>204</v>
      </c>
      <c r="F953" s="95" t="s">
        <v>0</v>
      </c>
      <c r="G953" s="96">
        <v>13230</v>
      </c>
      <c r="H953" s="96">
        <f>H954</f>
        <v>13230</v>
      </c>
      <c r="I953" s="96">
        <f t="shared" si="486"/>
        <v>10935.120999999999</v>
      </c>
      <c r="J953" s="96">
        <f t="shared" si="486"/>
        <v>10935.120999999999</v>
      </c>
      <c r="K953" s="96">
        <f t="shared" si="486"/>
        <v>10935.120999999999</v>
      </c>
      <c r="L953" s="96">
        <f t="shared" si="483"/>
        <v>82.65397581254723</v>
      </c>
      <c r="M953" s="96">
        <f t="shared" si="484"/>
        <v>100</v>
      </c>
    </row>
    <row r="954" spans="1:13" ht="25.5">
      <c r="A954" s="93" t="s">
        <v>130</v>
      </c>
      <c r="B954" s="94" t="s">
        <v>450</v>
      </c>
      <c r="C954" s="94" t="s">
        <v>21</v>
      </c>
      <c r="D954" s="94" t="s">
        <v>11</v>
      </c>
      <c r="E954" s="94" t="s">
        <v>204</v>
      </c>
      <c r="F954" s="94" t="s">
        <v>131</v>
      </c>
      <c r="G954" s="96">
        <v>13230</v>
      </c>
      <c r="H954" s="96">
        <f>H955</f>
        <v>13230</v>
      </c>
      <c r="I954" s="96">
        <f t="shared" si="486"/>
        <v>10935.120999999999</v>
      </c>
      <c r="J954" s="96">
        <f t="shared" si="486"/>
        <v>10935.120999999999</v>
      </c>
      <c r="K954" s="96">
        <f t="shared" si="486"/>
        <v>10935.120999999999</v>
      </c>
      <c r="L954" s="96">
        <f t="shared" si="483"/>
        <v>82.65397581254723</v>
      </c>
      <c r="M954" s="96">
        <f t="shared" si="484"/>
        <v>100</v>
      </c>
    </row>
    <row r="955" spans="1:13">
      <c r="A955" s="93" t="s">
        <v>132</v>
      </c>
      <c r="B955" s="94" t="s">
        <v>450</v>
      </c>
      <c r="C955" s="94" t="s">
        <v>21</v>
      </c>
      <c r="D955" s="94" t="s">
        <v>11</v>
      </c>
      <c r="E955" s="94" t="s">
        <v>204</v>
      </c>
      <c r="F955" s="94" t="s">
        <v>133</v>
      </c>
      <c r="G955" s="96">
        <v>13230</v>
      </c>
      <c r="H955" s="96">
        <v>13230</v>
      </c>
      <c r="I955" s="96">
        <v>10935.120999999999</v>
      </c>
      <c r="J955" s="96">
        <v>10935.120999999999</v>
      </c>
      <c r="K955" s="96">
        <v>10935.120999999999</v>
      </c>
      <c r="L955" s="96">
        <f t="shared" si="483"/>
        <v>82.65397581254723</v>
      </c>
      <c r="M955" s="96">
        <f t="shared" si="484"/>
        <v>100</v>
      </c>
    </row>
    <row r="956" spans="1:13" ht="25.5">
      <c r="A956" s="93" t="s">
        <v>466</v>
      </c>
      <c r="B956" s="94" t="s">
        <v>450</v>
      </c>
      <c r="C956" s="94" t="s">
        <v>21</v>
      </c>
      <c r="D956" s="94" t="s">
        <v>11</v>
      </c>
      <c r="E956" s="94" t="s">
        <v>467</v>
      </c>
      <c r="F956" s="95" t="s">
        <v>0</v>
      </c>
      <c r="G956" s="96">
        <v>1600</v>
      </c>
      <c r="H956" s="96">
        <f>H957</f>
        <v>1600</v>
      </c>
      <c r="I956" s="96">
        <f t="shared" ref="I956:K958" si="487">I957</f>
        <v>0</v>
      </c>
      <c r="J956" s="96">
        <f t="shared" si="487"/>
        <v>0</v>
      </c>
      <c r="K956" s="96">
        <f t="shared" si="487"/>
        <v>0</v>
      </c>
      <c r="L956" s="96">
        <f t="shared" ref="L956:L975" si="488">K956/H956*100</f>
        <v>0</v>
      </c>
      <c r="M956" s="96">
        <v>0</v>
      </c>
    </row>
    <row r="957" spans="1:13">
      <c r="A957" s="93" t="s">
        <v>468</v>
      </c>
      <c r="B957" s="94" t="s">
        <v>450</v>
      </c>
      <c r="C957" s="94" t="s">
        <v>21</v>
      </c>
      <c r="D957" s="94" t="s">
        <v>11</v>
      </c>
      <c r="E957" s="94" t="s">
        <v>469</v>
      </c>
      <c r="F957" s="95" t="s">
        <v>0</v>
      </c>
      <c r="G957" s="96">
        <v>1600</v>
      </c>
      <c r="H957" s="96">
        <f>H958</f>
        <v>1600</v>
      </c>
      <c r="I957" s="96">
        <f t="shared" si="487"/>
        <v>0</v>
      </c>
      <c r="J957" s="96">
        <f t="shared" si="487"/>
        <v>0</v>
      </c>
      <c r="K957" s="96">
        <f t="shared" si="487"/>
        <v>0</v>
      </c>
      <c r="L957" s="96">
        <f t="shared" si="488"/>
        <v>0</v>
      </c>
      <c r="M957" s="96">
        <v>0</v>
      </c>
    </row>
    <row r="958" spans="1:13">
      <c r="A958" s="93" t="s">
        <v>156</v>
      </c>
      <c r="B958" s="94" t="s">
        <v>450</v>
      </c>
      <c r="C958" s="94" t="s">
        <v>21</v>
      </c>
      <c r="D958" s="94" t="s">
        <v>11</v>
      </c>
      <c r="E958" s="94" t="s">
        <v>469</v>
      </c>
      <c r="F958" s="94" t="s">
        <v>157</v>
      </c>
      <c r="G958" s="96">
        <v>1600</v>
      </c>
      <c r="H958" s="96">
        <f>H959</f>
        <v>1600</v>
      </c>
      <c r="I958" s="96">
        <f t="shared" si="487"/>
        <v>0</v>
      </c>
      <c r="J958" s="96">
        <f t="shared" si="487"/>
        <v>0</v>
      </c>
      <c r="K958" s="96">
        <f t="shared" si="487"/>
        <v>0</v>
      </c>
      <c r="L958" s="96">
        <f t="shared" si="488"/>
        <v>0</v>
      </c>
      <c r="M958" s="96">
        <v>0</v>
      </c>
    </row>
    <row r="959" spans="1:13">
      <c r="A959" s="93" t="s">
        <v>438</v>
      </c>
      <c r="B959" s="94" t="s">
        <v>450</v>
      </c>
      <c r="C959" s="94" t="s">
        <v>21</v>
      </c>
      <c r="D959" s="94" t="s">
        <v>11</v>
      </c>
      <c r="E959" s="94" t="s">
        <v>469</v>
      </c>
      <c r="F959" s="94" t="s">
        <v>439</v>
      </c>
      <c r="G959" s="96">
        <v>1600</v>
      </c>
      <c r="H959" s="96">
        <v>1600</v>
      </c>
      <c r="I959" s="96">
        <v>0</v>
      </c>
      <c r="J959" s="96">
        <v>0</v>
      </c>
      <c r="K959" s="96">
        <v>0</v>
      </c>
      <c r="L959" s="96">
        <f t="shared" si="488"/>
        <v>0</v>
      </c>
      <c r="M959" s="96">
        <v>0</v>
      </c>
    </row>
    <row r="960" spans="1:13" ht="25.5">
      <c r="A960" s="93" t="s">
        <v>187</v>
      </c>
      <c r="B960" s="94" t="s">
        <v>450</v>
      </c>
      <c r="C960" s="94" t="s">
        <v>21</v>
      </c>
      <c r="D960" s="94" t="s">
        <v>11</v>
      </c>
      <c r="E960" s="94" t="s">
        <v>188</v>
      </c>
      <c r="F960" s="95" t="s">
        <v>0</v>
      </c>
      <c r="G960" s="96">
        <v>10184</v>
      </c>
      <c r="H960" s="96">
        <f>H964+H967+H961</f>
        <v>34672.9</v>
      </c>
      <c r="I960" s="96">
        <f t="shared" ref="I960:K960" si="489">I964+I967+I961</f>
        <v>34672.9</v>
      </c>
      <c r="J960" s="96">
        <f t="shared" si="489"/>
        <v>34672.9</v>
      </c>
      <c r="K960" s="96">
        <f t="shared" si="489"/>
        <v>19744.785879999999</v>
      </c>
      <c r="L960" s="96">
        <f t="shared" si="488"/>
        <v>56.94587380922853</v>
      </c>
      <c r="M960" s="96">
        <f t="shared" ref="M960:M975" si="490">K960/I960*100</f>
        <v>56.94587380922853</v>
      </c>
    </row>
    <row r="961" spans="1:14" s="22" customFormat="1" ht="31.5" customHeight="1">
      <c r="A961" s="93" t="s">
        <v>1178</v>
      </c>
      <c r="B961" s="94" t="s">
        <v>450</v>
      </c>
      <c r="C961" s="94" t="s">
        <v>21</v>
      </c>
      <c r="D961" s="94" t="s">
        <v>11</v>
      </c>
      <c r="E961" s="102" t="s">
        <v>1177</v>
      </c>
      <c r="F961" s="95"/>
      <c r="G961" s="96"/>
      <c r="H961" s="96">
        <f>H962</f>
        <v>24488.9</v>
      </c>
      <c r="I961" s="96">
        <f t="shared" ref="I961:K962" si="491">I962</f>
        <v>24488.9</v>
      </c>
      <c r="J961" s="96">
        <f t="shared" si="491"/>
        <v>24488.9</v>
      </c>
      <c r="K961" s="96">
        <f t="shared" si="491"/>
        <v>12555.785879999999</v>
      </c>
      <c r="L961" s="96">
        <f t="shared" si="488"/>
        <v>51.271334686327272</v>
      </c>
      <c r="M961" s="96">
        <f t="shared" si="490"/>
        <v>51.271334686327272</v>
      </c>
      <c r="N961" s="60"/>
    </row>
    <row r="962" spans="1:14" s="22" customFormat="1">
      <c r="A962" s="93" t="s">
        <v>105</v>
      </c>
      <c r="B962" s="94" t="s">
        <v>450</v>
      </c>
      <c r="C962" s="94" t="s">
        <v>21</v>
      </c>
      <c r="D962" s="94" t="s">
        <v>11</v>
      </c>
      <c r="E962" s="102" t="s">
        <v>1177</v>
      </c>
      <c r="F962" s="95">
        <v>500</v>
      </c>
      <c r="G962" s="96"/>
      <c r="H962" s="96">
        <f>H963</f>
        <v>24488.9</v>
      </c>
      <c r="I962" s="96">
        <f t="shared" si="491"/>
        <v>24488.9</v>
      </c>
      <c r="J962" s="96">
        <f t="shared" si="491"/>
        <v>24488.9</v>
      </c>
      <c r="K962" s="96">
        <f t="shared" si="491"/>
        <v>12555.785879999999</v>
      </c>
      <c r="L962" s="96">
        <f t="shared" si="488"/>
        <v>51.271334686327272</v>
      </c>
      <c r="M962" s="96">
        <f t="shared" si="490"/>
        <v>51.271334686327272</v>
      </c>
      <c r="N962" s="60"/>
    </row>
    <row r="963" spans="1:14" s="22" customFormat="1">
      <c r="A963" s="93" t="s">
        <v>144</v>
      </c>
      <c r="B963" s="94" t="s">
        <v>450</v>
      </c>
      <c r="C963" s="94" t="s">
        <v>21</v>
      </c>
      <c r="D963" s="94" t="s">
        <v>11</v>
      </c>
      <c r="E963" s="102" t="s">
        <v>1177</v>
      </c>
      <c r="F963" s="95">
        <v>520</v>
      </c>
      <c r="G963" s="96"/>
      <c r="H963" s="96">
        <v>24488.9</v>
      </c>
      <c r="I963" s="96">
        <v>24488.9</v>
      </c>
      <c r="J963" s="96">
        <v>24488.9</v>
      </c>
      <c r="K963" s="96">
        <v>12555.785879999999</v>
      </c>
      <c r="L963" s="96">
        <f t="shared" si="488"/>
        <v>51.271334686327272</v>
      </c>
      <c r="M963" s="96">
        <f t="shared" si="490"/>
        <v>51.271334686327272</v>
      </c>
      <c r="N963" s="60"/>
    </row>
    <row r="964" spans="1:14" ht="25.5">
      <c r="A964" s="93" t="s">
        <v>142</v>
      </c>
      <c r="B964" s="94" t="s">
        <v>450</v>
      </c>
      <c r="C964" s="94" t="s">
        <v>21</v>
      </c>
      <c r="D964" s="94" t="s">
        <v>11</v>
      </c>
      <c r="E964" s="94" t="s">
        <v>192</v>
      </c>
      <c r="F964" s="95" t="s">
        <v>0</v>
      </c>
      <c r="G964" s="96">
        <v>6184</v>
      </c>
      <c r="H964" s="96">
        <f>H965</f>
        <v>6184</v>
      </c>
      <c r="I964" s="96">
        <f t="shared" ref="I964:K965" si="492">I965</f>
        <v>6184</v>
      </c>
      <c r="J964" s="96">
        <f t="shared" si="492"/>
        <v>6184</v>
      </c>
      <c r="K964" s="96">
        <f t="shared" si="492"/>
        <v>4789</v>
      </c>
      <c r="L964" s="96">
        <f t="shared" si="488"/>
        <v>77.441785252263912</v>
      </c>
      <c r="M964" s="96">
        <f t="shared" si="490"/>
        <v>77.441785252263912</v>
      </c>
    </row>
    <row r="965" spans="1:14">
      <c r="A965" s="93" t="s">
        <v>105</v>
      </c>
      <c r="B965" s="94" t="s">
        <v>450</v>
      </c>
      <c r="C965" s="94" t="s">
        <v>21</v>
      </c>
      <c r="D965" s="94" t="s">
        <v>11</v>
      </c>
      <c r="E965" s="94" t="s">
        <v>192</v>
      </c>
      <c r="F965" s="94" t="s">
        <v>106</v>
      </c>
      <c r="G965" s="96">
        <v>6184</v>
      </c>
      <c r="H965" s="96">
        <f>H966</f>
        <v>6184</v>
      </c>
      <c r="I965" s="96">
        <f t="shared" si="492"/>
        <v>6184</v>
      </c>
      <c r="J965" s="96">
        <f t="shared" si="492"/>
        <v>6184</v>
      </c>
      <c r="K965" s="96">
        <f t="shared" si="492"/>
        <v>4789</v>
      </c>
      <c r="L965" s="96">
        <f t="shared" si="488"/>
        <v>77.441785252263912</v>
      </c>
      <c r="M965" s="96">
        <f t="shared" si="490"/>
        <v>77.441785252263912</v>
      </c>
    </row>
    <row r="966" spans="1:14">
      <c r="A966" s="93" t="s">
        <v>144</v>
      </c>
      <c r="B966" s="94" t="s">
        <v>450</v>
      </c>
      <c r="C966" s="94" t="s">
        <v>21</v>
      </c>
      <c r="D966" s="94" t="s">
        <v>11</v>
      </c>
      <c r="E966" s="94" t="s">
        <v>192</v>
      </c>
      <c r="F966" s="94" t="s">
        <v>145</v>
      </c>
      <c r="G966" s="96">
        <v>6184</v>
      </c>
      <c r="H966" s="96">
        <v>6184</v>
      </c>
      <c r="I966" s="96">
        <v>6184</v>
      </c>
      <c r="J966" s="96">
        <v>6184</v>
      </c>
      <c r="K966" s="96">
        <v>4789</v>
      </c>
      <c r="L966" s="96">
        <f t="shared" si="488"/>
        <v>77.441785252263912</v>
      </c>
      <c r="M966" s="96">
        <f t="shared" si="490"/>
        <v>77.441785252263912</v>
      </c>
    </row>
    <row r="967" spans="1:14">
      <c r="A967" s="93" t="s">
        <v>470</v>
      </c>
      <c r="B967" s="94" t="s">
        <v>450</v>
      </c>
      <c r="C967" s="94" t="s">
        <v>21</v>
      </c>
      <c r="D967" s="94" t="s">
        <v>11</v>
      </c>
      <c r="E967" s="94" t="s">
        <v>471</v>
      </c>
      <c r="F967" s="95" t="s">
        <v>0</v>
      </c>
      <c r="G967" s="96">
        <v>4000</v>
      </c>
      <c r="H967" s="96">
        <f>H968</f>
        <v>4000</v>
      </c>
      <c r="I967" s="96">
        <f t="shared" ref="I967:K968" si="493">I968</f>
        <v>4000</v>
      </c>
      <c r="J967" s="96">
        <f t="shared" si="493"/>
        <v>4000</v>
      </c>
      <c r="K967" s="96">
        <f t="shared" si="493"/>
        <v>2400</v>
      </c>
      <c r="L967" s="96">
        <f t="shared" si="488"/>
        <v>60</v>
      </c>
      <c r="M967" s="96">
        <f t="shared" si="490"/>
        <v>60</v>
      </c>
    </row>
    <row r="968" spans="1:14">
      <c r="A968" s="93" t="s">
        <v>105</v>
      </c>
      <c r="B968" s="94" t="s">
        <v>450</v>
      </c>
      <c r="C968" s="94" t="s">
        <v>21</v>
      </c>
      <c r="D968" s="94" t="s">
        <v>11</v>
      </c>
      <c r="E968" s="94" t="s">
        <v>471</v>
      </c>
      <c r="F968" s="94" t="s">
        <v>106</v>
      </c>
      <c r="G968" s="96">
        <v>4000</v>
      </c>
      <c r="H968" s="96">
        <f>H969</f>
        <v>4000</v>
      </c>
      <c r="I968" s="96">
        <f t="shared" si="493"/>
        <v>4000</v>
      </c>
      <c r="J968" s="96">
        <f t="shared" si="493"/>
        <v>4000</v>
      </c>
      <c r="K968" s="96">
        <f t="shared" si="493"/>
        <v>2400</v>
      </c>
      <c r="L968" s="96">
        <f t="shared" si="488"/>
        <v>60</v>
      </c>
      <c r="M968" s="96">
        <f t="shared" si="490"/>
        <v>60</v>
      </c>
    </row>
    <row r="969" spans="1:14">
      <c r="A969" s="93" t="s">
        <v>144</v>
      </c>
      <c r="B969" s="94" t="s">
        <v>450</v>
      </c>
      <c r="C969" s="94" t="s">
        <v>21</v>
      </c>
      <c r="D969" s="94" t="s">
        <v>11</v>
      </c>
      <c r="E969" s="94" t="s">
        <v>471</v>
      </c>
      <c r="F969" s="94" t="s">
        <v>145</v>
      </c>
      <c r="G969" s="96">
        <v>4000</v>
      </c>
      <c r="H969" s="96">
        <v>4000</v>
      </c>
      <c r="I969" s="96">
        <v>4000</v>
      </c>
      <c r="J969" s="96">
        <v>4000</v>
      </c>
      <c r="K969" s="96">
        <v>2400</v>
      </c>
      <c r="L969" s="96">
        <f t="shared" si="488"/>
        <v>60</v>
      </c>
      <c r="M969" s="96">
        <f t="shared" si="490"/>
        <v>60</v>
      </c>
    </row>
    <row r="970" spans="1:14" s="22" customFormat="1">
      <c r="A970" s="104" t="s">
        <v>659</v>
      </c>
      <c r="B970" s="94" t="s">
        <v>450</v>
      </c>
      <c r="C970" s="94" t="s">
        <v>21</v>
      </c>
      <c r="D970" s="94" t="s">
        <v>11</v>
      </c>
      <c r="E970" s="102" t="s">
        <v>660</v>
      </c>
      <c r="F970" s="94"/>
      <c r="G970" s="96"/>
      <c r="H970" s="96">
        <f>H971</f>
        <v>19166.550999999999</v>
      </c>
      <c r="I970" s="96">
        <f t="shared" ref="I970:K970" si="494">I971</f>
        <v>19166.550999999999</v>
      </c>
      <c r="J970" s="96">
        <f t="shared" si="494"/>
        <v>19166.550999999999</v>
      </c>
      <c r="K970" s="96">
        <f t="shared" si="494"/>
        <v>19151.951000000001</v>
      </c>
      <c r="L970" s="96">
        <f t="shared" si="488"/>
        <v>99.923825627260754</v>
      </c>
      <c r="M970" s="96">
        <f t="shared" si="490"/>
        <v>99.923825627260754</v>
      </c>
      <c r="N970" s="60"/>
    </row>
    <row r="971" spans="1:14" s="22" customFormat="1">
      <c r="A971" s="104" t="s">
        <v>659</v>
      </c>
      <c r="B971" s="94" t="s">
        <v>450</v>
      </c>
      <c r="C971" s="94" t="s">
        <v>21</v>
      </c>
      <c r="D971" s="94" t="s">
        <v>11</v>
      </c>
      <c r="E971" s="102" t="s">
        <v>661</v>
      </c>
      <c r="F971" s="94"/>
      <c r="G971" s="96"/>
      <c r="H971" s="96">
        <f>H972+H974</f>
        <v>19166.550999999999</v>
      </c>
      <c r="I971" s="96">
        <f t="shared" ref="I971:K971" si="495">I972+I974</f>
        <v>19166.550999999999</v>
      </c>
      <c r="J971" s="96">
        <f t="shared" si="495"/>
        <v>19166.550999999999</v>
      </c>
      <c r="K971" s="96">
        <f t="shared" si="495"/>
        <v>19151.951000000001</v>
      </c>
      <c r="L971" s="96">
        <f t="shared" si="488"/>
        <v>99.923825627260754</v>
      </c>
      <c r="M971" s="96">
        <f t="shared" si="490"/>
        <v>99.923825627260754</v>
      </c>
      <c r="N971" s="60"/>
    </row>
    <row r="972" spans="1:14" s="22" customFormat="1">
      <c r="A972" s="101" t="s">
        <v>105</v>
      </c>
      <c r="B972" s="94" t="s">
        <v>450</v>
      </c>
      <c r="C972" s="94" t="s">
        <v>21</v>
      </c>
      <c r="D972" s="94" t="s">
        <v>11</v>
      </c>
      <c r="E972" s="102" t="s">
        <v>661</v>
      </c>
      <c r="F972" s="94">
        <v>500</v>
      </c>
      <c r="G972" s="96"/>
      <c r="H972" s="96">
        <f>H973</f>
        <v>16116.550999999999</v>
      </c>
      <c r="I972" s="96">
        <f t="shared" ref="I972:K972" si="496">I973</f>
        <v>16116.550999999999</v>
      </c>
      <c r="J972" s="96">
        <f t="shared" si="496"/>
        <v>16116.550999999999</v>
      </c>
      <c r="K972" s="96">
        <f t="shared" si="496"/>
        <v>16101.950999999999</v>
      </c>
      <c r="L972" s="96">
        <f t="shared" si="488"/>
        <v>99.909409897936598</v>
      </c>
      <c r="M972" s="96">
        <f t="shared" si="490"/>
        <v>99.909409897936598</v>
      </c>
      <c r="N972" s="60"/>
    </row>
    <row r="973" spans="1:14" s="22" customFormat="1">
      <c r="A973" s="101" t="s">
        <v>424</v>
      </c>
      <c r="B973" s="94" t="s">
        <v>450</v>
      </c>
      <c r="C973" s="94" t="s">
        <v>21</v>
      </c>
      <c r="D973" s="94" t="s">
        <v>11</v>
      </c>
      <c r="E973" s="102" t="s">
        <v>661</v>
      </c>
      <c r="F973" s="94">
        <v>540</v>
      </c>
      <c r="G973" s="96"/>
      <c r="H973" s="96">
        <f>14716.551+1400</f>
        <v>16116.550999999999</v>
      </c>
      <c r="I973" s="96">
        <v>16116.550999999999</v>
      </c>
      <c r="J973" s="96">
        <v>16116.550999999999</v>
      </c>
      <c r="K973" s="96">
        <v>16101.950999999999</v>
      </c>
      <c r="L973" s="96">
        <f t="shared" si="488"/>
        <v>99.909409897936598</v>
      </c>
      <c r="M973" s="96">
        <f t="shared" si="490"/>
        <v>99.909409897936598</v>
      </c>
      <c r="N973" s="60"/>
    </row>
    <row r="974" spans="1:14" s="20" customFormat="1" ht="25.5">
      <c r="A974" s="93" t="s">
        <v>130</v>
      </c>
      <c r="B974" s="94" t="s">
        <v>450</v>
      </c>
      <c r="C974" s="94" t="s">
        <v>21</v>
      </c>
      <c r="D974" s="94" t="s">
        <v>11</v>
      </c>
      <c r="E974" s="102" t="s">
        <v>661</v>
      </c>
      <c r="F974" s="94">
        <v>600</v>
      </c>
      <c r="G974" s="96"/>
      <c r="H974" s="96">
        <f>H975</f>
        <v>3050</v>
      </c>
      <c r="I974" s="96">
        <f t="shared" ref="I974:K974" si="497">I975</f>
        <v>3050</v>
      </c>
      <c r="J974" s="96">
        <f t="shared" si="497"/>
        <v>3050</v>
      </c>
      <c r="K974" s="96">
        <f t="shared" si="497"/>
        <v>3050</v>
      </c>
      <c r="L974" s="96">
        <f t="shared" si="488"/>
        <v>100</v>
      </c>
      <c r="M974" s="96">
        <f t="shared" si="490"/>
        <v>100</v>
      </c>
      <c r="N974" s="60"/>
    </row>
    <row r="975" spans="1:14" s="22" customFormat="1">
      <c r="A975" s="93" t="s">
        <v>132</v>
      </c>
      <c r="B975" s="94" t="s">
        <v>450</v>
      </c>
      <c r="C975" s="94" t="s">
        <v>21</v>
      </c>
      <c r="D975" s="94" t="s">
        <v>11</v>
      </c>
      <c r="E975" s="102" t="s">
        <v>661</v>
      </c>
      <c r="F975" s="94">
        <v>610</v>
      </c>
      <c r="G975" s="96"/>
      <c r="H975" s="96">
        <v>3050</v>
      </c>
      <c r="I975" s="96">
        <v>3050</v>
      </c>
      <c r="J975" s="96">
        <v>3050</v>
      </c>
      <c r="K975" s="96">
        <v>3050</v>
      </c>
      <c r="L975" s="96">
        <f t="shared" si="488"/>
        <v>100</v>
      </c>
      <c r="M975" s="96">
        <f t="shared" si="490"/>
        <v>100</v>
      </c>
      <c r="N975" s="60"/>
    </row>
    <row r="976" spans="1:14" s="22" customFormat="1">
      <c r="A976" s="93"/>
      <c r="B976" s="94"/>
      <c r="C976" s="94"/>
      <c r="D976" s="94"/>
      <c r="E976" s="94"/>
      <c r="F976" s="94"/>
      <c r="G976" s="96"/>
      <c r="H976" s="96"/>
      <c r="I976" s="96"/>
      <c r="J976" s="96"/>
      <c r="K976" s="96"/>
      <c r="L976" s="96"/>
      <c r="M976" s="96"/>
      <c r="N976" s="60"/>
    </row>
    <row r="977" spans="1:13">
      <c r="A977" s="93" t="s">
        <v>55</v>
      </c>
      <c r="B977" s="94" t="s">
        <v>450</v>
      </c>
      <c r="C977" s="94" t="s">
        <v>21</v>
      </c>
      <c r="D977" s="94" t="s">
        <v>15</v>
      </c>
      <c r="E977" s="95" t="s">
        <v>0</v>
      </c>
      <c r="F977" s="95" t="s">
        <v>0</v>
      </c>
      <c r="G977" s="96">
        <v>1964150</v>
      </c>
      <c r="H977" s="96">
        <f>H978</f>
        <v>1964447.6</v>
      </c>
      <c r="I977" s="96">
        <f>I978</f>
        <v>1432755.6489999997</v>
      </c>
      <c r="J977" s="96">
        <f>J978</f>
        <v>1432755.6489999997</v>
      </c>
      <c r="K977" s="96">
        <f>K978</f>
        <v>1432109.2489999998</v>
      </c>
      <c r="L977" s="96">
        <f t="shared" si="483"/>
        <v>72.901371815669691</v>
      </c>
      <c r="M977" s="96">
        <f t="shared" si="484"/>
        <v>99.954884142285465</v>
      </c>
    </row>
    <row r="978" spans="1:13" ht="25.5">
      <c r="A978" s="93" t="s">
        <v>185</v>
      </c>
      <c r="B978" s="94" t="s">
        <v>450</v>
      </c>
      <c r="C978" s="94" t="s">
        <v>21</v>
      </c>
      <c r="D978" s="94" t="s">
        <v>15</v>
      </c>
      <c r="E978" s="94" t="s">
        <v>186</v>
      </c>
      <c r="F978" s="95" t="s">
        <v>0</v>
      </c>
      <c r="G978" s="96">
        <v>1964150</v>
      </c>
      <c r="H978" s="96">
        <f>H979</f>
        <v>1964447.6</v>
      </c>
      <c r="I978" s="96">
        <f t="shared" ref="I978:K978" si="498">I979</f>
        <v>1432755.6489999997</v>
      </c>
      <c r="J978" s="96">
        <f t="shared" si="498"/>
        <v>1432755.6489999997</v>
      </c>
      <c r="K978" s="96">
        <f t="shared" si="498"/>
        <v>1432109.2489999998</v>
      </c>
      <c r="L978" s="96">
        <f t="shared" si="483"/>
        <v>72.901371815669691</v>
      </c>
      <c r="M978" s="96">
        <f t="shared" si="484"/>
        <v>99.954884142285465</v>
      </c>
    </row>
    <row r="979" spans="1:13">
      <c r="A979" s="93" t="s">
        <v>202</v>
      </c>
      <c r="B979" s="94" t="s">
        <v>450</v>
      </c>
      <c r="C979" s="94" t="s">
        <v>21</v>
      </c>
      <c r="D979" s="94" t="s">
        <v>15</v>
      </c>
      <c r="E979" s="94" t="s">
        <v>203</v>
      </c>
      <c r="F979" s="95" t="s">
        <v>0</v>
      </c>
      <c r="G979" s="96">
        <v>1964150</v>
      </c>
      <c r="H979" s="96">
        <f>H980+H983+H987+H991</f>
        <v>1964447.6</v>
      </c>
      <c r="I979" s="96">
        <f t="shared" ref="I979:K979" si="499">I980+I983+I987+I991</f>
        <v>1432755.6489999997</v>
      </c>
      <c r="J979" s="96">
        <f t="shared" si="499"/>
        <v>1432755.6489999997</v>
      </c>
      <c r="K979" s="96">
        <f t="shared" si="499"/>
        <v>1432109.2489999998</v>
      </c>
      <c r="L979" s="96">
        <f t="shared" si="483"/>
        <v>72.901371815669691</v>
      </c>
      <c r="M979" s="96">
        <f t="shared" si="484"/>
        <v>99.954884142285465</v>
      </c>
    </row>
    <row r="980" spans="1:13" ht="51">
      <c r="A980" s="93" t="s">
        <v>472</v>
      </c>
      <c r="B980" s="94" t="s">
        <v>450</v>
      </c>
      <c r="C980" s="94" t="s">
        <v>21</v>
      </c>
      <c r="D980" s="94" t="s">
        <v>15</v>
      </c>
      <c r="E980" s="94" t="s">
        <v>473</v>
      </c>
      <c r="F980" s="95" t="s">
        <v>0</v>
      </c>
      <c r="G980" s="96">
        <v>646.4</v>
      </c>
      <c r="H980" s="96">
        <f>H981</f>
        <v>944</v>
      </c>
      <c r="I980" s="96">
        <f t="shared" ref="I980:K981" si="500">I981</f>
        <v>646.4</v>
      </c>
      <c r="J980" s="96">
        <f t="shared" si="500"/>
        <v>646.4</v>
      </c>
      <c r="K980" s="96">
        <f t="shared" si="500"/>
        <v>0</v>
      </c>
      <c r="L980" s="96">
        <f t="shared" ref="L980" si="501">K980/H980*100</f>
        <v>0</v>
      </c>
      <c r="M980" s="96">
        <f t="shared" ref="M980" si="502">K980/I980*100</f>
        <v>0</v>
      </c>
    </row>
    <row r="981" spans="1:13">
      <c r="A981" s="93" t="s">
        <v>156</v>
      </c>
      <c r="B981" s="94" t="s">
        <v>450</v>
      </c>
      <c r="C981" s="94" t="s">
        <v>21</v>
      </c>
      <c r="D981" s="94" t="s">
        <v>15</v>
      </c>
      <c r="E981" s="94" t="s">
        <v>473</v>
      </c>
      <c r="F981" s="94" t="s">
        <v>157</v>
      </c>
      <c r="G981" s="96">
        <v>646.4</v>
      </c>
      <c r="H981" s="96">
        <f>H982</f>
        <v>944</v>
      </c>
      <c r="I981" s="96">
        <f t="shared" si="500"/>
        <v>646.4</v>
      </c>
      <c r="J981" s="96">
        <f t="shared" si="500"/>
        <v>646.4</v>
      </c>
      <c r="K981" s="96">
        <f t="shared" si="500"/>
        <v>0</v>
      </c>
      <c r="L981" s="96">
        <f t="shared" si="483"/>
        <v>0</v>
      </c>
      <c r="M981" s="96">
        <f t="shared" si="484"/>
        <v>0</v>
      </c>
    </row>
    <row r="982" spans="1:13">
      <c r="A982" s="93" t="s">
        <v>158</v>
      </c>
      <c r="B982" s="94" t="s">
        <v>450</v>
      </c>
      <c r="C982" s="94" t="s">
        <v>21</v>
      </c>
      <c r="D982" s="94" t="s">
        <v>15</v>
      </c>
      <c r="E982" s="94" t="s">
        <v>473</v>
      </c>
      <c r="F982" s="94" t="s">
        <v>159</v>
      </c>
      <c r="G982" s="96">
        <v>646.4</v>
      </c>
      <c r="H982" s="96">
        <f>646.4+297.6</f>
        <v>944</v>
      </c>
      <c r="I982" s="96">
        <v>646.4</v>
      </c>
      <c r="J982" s="96">
        <v>646.4</v>
      </c>
      <c r="K982" s="96">
        <v>0</v>
      </c>
      <c r="L982" s="96">
        <f t="shared" si="483"/>
        <v>0</v>
      </c>
      <c r="M982" s="96">
        <f t="shared" si="484"/>
        <v>0</v>
      </c>
    </row>
    <row r="983" spans="1:13" ht="25.5">
      <c r="A983" s="93" t="s">
        <v>474</v>
      </c>
      <c r="B983" s="94" t="s">
        <v>450</v>
      </c>
      <c r="C983" s="94" t="s">
        <v>21</v>
      </c>
      <c r="D983" s="94" t="s">
        <v>15</v>
      </c>
      <c r="E983" s="94" t="s">
        <v>475</v>
      </c>
      <c r="F983" s="95" t="s">
        <v>0</v>
      </c>
      <c r="G983" s="96">
        <v>15887.5</v>
      </c>
      <c r="H983" s="96">
        <f>H984</f>
        <v>15887.5</v>
      </c>
      <c r="I983" s="96">
        <f t="shared" ref="I983:K983" si="503">I984</f>
        <v>15887.5</v>
      </c>
      <c r="J983" s="96">
        <f t="shared" si="503"/>
        <v>15887.5</v>
      </c>
      <c r="K983" s="96">
        <f t="shared" si="503"/>
        <v>15887.5</v>
      </c>
      <c r="L983" s="96">
        <f t="shared" ref="L983:L984" si="504">K983/H983*100</f>
        <v>100</v>
      </c>
      <c r="M983" s="96">
        <f t="shared" ref="M983:M984" si="505">K983/I983*100</f>
        <v>100</v>
      </c>
    </row>
    <row r="984" spans="1:13" ht="25.5">
      <c r="A984" s="93" t="s">
        <v>130</v>
      </c>
      <c r="B984" s="94" t="s">
        <v>450</v>
      </c>
      <c r="C984" s="94" t="s">
        <v>21</v>
      </c>
      <c r="D984" s="94" t="s">
        <v>15</v>
      </c>
      <c r="E984" s="94" t="s">
        <v>475</v>
      </c>
      <c r="F984" s="94" t="s">
        <v>131</v>
      </c>
      <c r="G984" s="96">
        <v>15887.5</v>
      </c>
      <c r="H984" s="96">
        <f>H985+H986</f>
        <v>15887.5</v>
      </c>
      <c r="I984" s="96">
        <f t="shared" ref="I984:K984" si="506">I985+I986</f>
        <v>15887.5</v>
      </c>
      <c r="J984" s="96">
        <f t="shared" si="506"/>
        <v>15887.5</v>
      </c>
      <c r="K984" s="96">
        <f t="shared" si="506"/>
        <v>15887.5</v>
      </c>
      <c r="L984" s="96">
        <f t="shared" si="504"/>
        <v>100</v>
      </c>
      <c r="M984" s="96">
        <f t="shared" si="505"/>
        <v>100</v>
      </c>
    </row>
    <row r="985" spans="1:13">
      <c r="A985" s="93" t="s">
        <v>132</v>
      </c>
      <c r="B985" s="94" t="s">
        <v>450</v>
      </c>
      <c r="C985" s="94" t="s">
        <v>21</v>
      </c>
      <c r="D985" s="94" t="s">
        <v>15</v>
      </c>
      <c r="E985" s="94" t="s">
        <v>475</v>
      </c>
      <c r="F985" s="94" t="s">
        <v>133</v>
      </c>
      <c r="G985" s="96">
        <v>13887.5</v>
      </c>
      <c r="H985" s="96">
        <v>13887.5</v>
      </c>
      <c r="I985" s="96">
        <v>13887.5</v>
      </c>
      <c r="J985" s="96">
        <v>13887.5</v>
      </c>
      <c r="K985" s="96">
        <v>13887.5</v>
      </c>
      <c r="L985" s="96">
        <f t="shared" ref="L985:L987" si="507">K985/H985*100</f>
        <v>100</v>
      </c>
      <c r="M985" s="96">
        <f t="shared" ref="M985:M987" si="508">K985/I985*100</f>
        <v>100</v>
      </c>
    </row>
    <row r="986" spans="1:13">
      <c r="A986" s="93" t="s">
        <v>165</v>
      </c>
      <c r="B986" s="94" t="s">
        <v>450</v>
      </c>
      <c r="C986" s="94" t="s">
        <v>21</v>
      </c>
      <c r="D986" s="94" t="s">
        <v>15</v>
      </c>
      <c r="E986" s="94" t="s">
        <v>475</v>
      </c>
      <c r="F986" s="94" t="s">
        <v>166</v>
      </c>
      <c r="G986" s="96">
        <v>2000</v>
      </c>
      <c r="H986" s="96">
        <v>2000</v>
      </c>
      <c r="I986" s="96">
        <v>2000</v>
      </c>
      <c r="J986" s="96">
        <v>2000</v>
      </c>
      <c r="K986" s="96">
        <v>2000</v>
      </c>
      <c r="L986" s="96">
        <f t="shared" si="507"/>
        <v>100</v>
      </c>
      <c r="M986" s="96">
        <f t="shared" si="508"/>
        <v>100</v>
      </c>
    </row>
    <row r="987" spans="1:13">
      <c r="A987" s="93" t="s">
        <v>128</v>
      </c>
      <c r="B987" s="94" t="s">
        <v>450</v>
      </c>
      <c r="C987" s="94" t="s">
        <v>21</v>
      </c>
      <c r="D987" s="94" t="s">
        <v>15</v>
      </c>
      <c r="E987" s="94" t="s">
        <v>204</v>
      </c>
      <c r="F987" s="95" t="s">
        <v>0</v>
      </c>
      <c r="G987" s="96">
        <v>1942616.1</v>
      </c>
      <c r="H987" s="96">
        <f>H988</f>
        <v>1942616.1</v>
      </c>
      <c r="I987" s="96">
        <f t="shared" ref="I987:K987" si="509">I988</f>
        <v>1411221.7489999998</v>
      </c>
      <c r="J987" s="96">
        <f t="shared" si="509"/>
        <v>1411221.7489999998</v>
      </c>
      <c r="K987" s="96">
        <f t="shared" si="509"/>
        <v>1411221.7489999998</v>
      </c>
      <c r="L987" s="96">
        <f t="shared" si="507"/>
        <v>72.645426391761077</v>
      </c>
      <c r="M987" s="96">
        <f t="shared" si="508"/>
        <v>100</v>
      </c>
    </row>
    <row r="988" spans="1:13" ht="25.5">
      <c r="A988" s="93" t="s">
        <v>130</v>
      </c>
      <c r="B988" s="94" t="s">
        <v>450</v>
      </c>
      <c r="C988" s="94" t="s">
        <v>21</v>
      </c>
      <c r="D988" s="94" t="s">
        <v>15</v>
      </c>
      <c r="E988" s="94" t="s">
        <v>204</v>
      </c>
      <c r="F988" s="94" t="s">
        <v>131</v>
      </c>
      <c r="G988" s="96">
        <v>1942616.1</v>
      </c>
      <c r="H988" s="96">
        <f>H989+H990</f>
        <v>1942616.1</v>
      </c>
      <c r="I988" s="96">
        <f t="shared" ref="I988:K988" si="510">I989+I990</f>
        <v>1411221.7489999998</v>
      </c>
      <c r="J988" s="96">
        <f t="shared" si="510"/>
        <v>1411221.7489999998</v>
      </c>
      <c r="K988" s="96">
        <f t="shared" si="510"/>
        <v>1411221.7489999998</v>
      </c>
      <c r="L988" s="96">
        <f t="shared" si="483"/>
        <v>72.645426391761077</v>
      </c>
      <c r="M988" s="96">
        <f t="shared" si="484"/>
        <v>100</v>
      </c>
    </row>
    <row r="989" spans="1:13">
      <c r="A989" s="93" t="s">
        <v>132</v>
      </c>
      <c r="B989" s="94" t="s">
        <v>450</v>
      </c>
      <c r="C989" s="94" t="s">
        <v>21</v>
      </c>
      <c r="D989" s="94" t="s">
        <v>15</v>
      </c>
      <c r="E989" s="94" t="s">
        <v>204</v>
      </c>
      <c r="F989" s="94" t="s">
        <v>133</v>
      </c>
      <c r="G989" s="96">
        <v>1040977.9</v>
      </c>
      <c r="H989" s="96">
        <f>988861.594+52116.286</f>
        <v>1040977.88</v>
      </c>
      <c r="I989" s="96">
        <v>755705.15899999999</v>
      </c>
      <c r="J989" s="96">
        <v>755705.15899999999</v>
      </c>
      <c r="K989" s="96">
        <v>755705.15899999999</v>
      </c>
      <c r="L989" s="96">
        <f t="shared" si="483"/>
        <v>72.595698094948943</v>
      </c>
      <c r="M989" s="96">
        <f t="shared" si="484"/>
        <v>100</v>
      </c>
    </row>
    <row r="990" spans="1:13">
      <c r="A990" s="93" t="s">
        <v>165</v>
      </c>
      <c r="B990" s="94" t="s">
        <v>450</v>
      </c>
      <c r="C990" s="94" t="s">
        <v>21</v>
      </c>
      <c r="D990" s="94" t="s">
        <v>15</v>
      </c>
      <c r="E990" s="94" t="s">
        <v>204</v>
      </c>
      <c r="F990" s="94" t="s">
        <v>166</v>
      </c>
      <c r="G990" s="96">
        <v>901638.2</v>
      </c>
      <c r="H990" s="96">
        <f>851983.95+49654.27</f>
        <v>901638.22</v>
      </c>
      <c r="I990" s="96">
        <v>655516.59</v>
      </c>
      <c r="J990" s="96">
        <v>655516.59</v>
      </c>
      <c r="K990" s="96">
        <v>655516.59</v>
      </c>
      <c r="L990" s="96">
        <f t="shared" si="483"/>
        <v>72.702839726559063</v>
      </c>
      <c r="M990" s="96">
        <f t="shared" si="484"/>
        <v>100</v>
      </c>
    </row>
    <row r="991" spans="1:13" ht="25.5">
      <c r="A991" s="93" t="s">
        <v>476</v>
      </c>
      <c r="B991" s="94" t="s">
        <v>450</v>
      </c>
      <c r="C991" s="94" t="s">
        <v>21</v>
      </c>
      <c r="D991" s="94" t="s">
        <v>15</v>
      </c>
      <c r="E991" s="94" t="s">
        <v>477</v>
      </c>
      <c r="F991" s="95" t="s">
        <v>0</v>
      </c>
      <c r="G991" s="96">
        <v>5000</v>
      </c>
      <c r="H991" s="96">
        <f>H992</f>
        <v>5000</v>
      </c>
      <c r="I991" s="96">
        <f t="shared" ref="I991:K992" si="511">I992</f>
        <v>5000</v>
      </c>
      <c r="J991" s="96">
        <f t="shared" si="511"/>
        <v>5000</v>
      </c>
      <c r="K991" s="96">
        <f t="shared" si="511"/>
        <v>5000</v>
      </c>
      <c r="L991" s="96">
        <f t="shared" ref="L991:L993" si="512">K991/H991*100</f>
        <v>100</v>
      </c>
      <c r="M991" s="96">
        <f t="shared" ref="M991:M993" si="513">K991/I991*100</f>
        <v>100</v>
      </c>
    </row>
    <row r="992" spans="1:13" ht="25.5">
      <c r="A992" s="93" t="s">
        <v>115</v>
      </c>
      <c r="B992" s="94" t="s">
        <v>450</v>
      </c>
      <c r="C992" s="94" t="s">
        <v>21</v>
      </c>
      <c r="D992" s="94" t="s">
        <v>15</v>
      </c>
      <c r="E992" s="94" t="s">
        <v>477</v>
      </c>
      <c r="F992" s="94" t="s">
        <v>116</v>
      </c>
      <c r="G992" s="96">
        <v>5000</v>
      </c>
      <c r="H992" s="96">
        <f>H993</f>
        <v>5000</v>
      </c>
      <c r="I992" s="96">
        <f t="shared" si="511"/>
        <v>5000</v>
      </c>
      <c r="J992" s="96">
        <f t="shared" si="511"/>
        <v>5000</v>
      </c>
      <c r="K992" s="96">
        <f t="shared" si="511"/>
        <v>5000</v>
      </c>
      <c r="L992" s="96">
        <f t="shared" si="512"/>
        <v>100</v>
      </c>
      <c r="M992" s="96">
        <f t="shared" si="513"/>
        <v>100</v>
      </c>
    </row>
    <row r="993" spans="1:14" ht="63.75">
      <c r="A993" s="93" t="s">
        <v>117</v>
      </c>
      <c r="B993" s="94" t="s">
        <v>450</v>
      </c>
      <c r="C993" s="94" t="s">
        <v>21</v>
      </c>
      <c r="D993" s="94" t="s">
        <v>15</v>
      </c>
      <c r="E993" s="94" t="s">
        <v>477</v>
      </c>
      <c r="F993" s="94" t="s">
        <v>118</v>
      </c>
      <c r="G993" s="96">
        <v>5000</v>
      </c>
      <c r="H993" s="96">
        <v>5000</v>
      </c>
      <c r="I993" s="96">
        <v>5000</v>
      </c>
      <c r="J993" s="96">
        <v>5000</v>
      </c>
      <c r="K993" s="96">
        <v>5000</v>
      </c>
      <c r="L993" s="96">
        <f t="shared" si="512"/>
        <v>100</v>
      </c>
      <c r="M993" s="96">
        <f t="shared" si="513"/>
        <v>100</v>
      </c>
    </row>
    <row r="994" spans="1:14" s="20" customFormat="1">
      <c r="A994" s="93"/>
      <c r="B994" s="94"/>
      <c r="C994" s="94"/>
      <c r="D994" s="94"/>
      <c r="E994" s="94"/>
      <c r="F994" s="94"/>
      <c r="G994" s="96"/>
      <c r="H994" s="96"/>
      <c r="I994" s="96"/>
      <c r="J994" s="96"/>
      <c r="K994" s="96"/>
      <c r="L994" s="96"/>
      <c r="M994" s="96"/>
      <c r="N994" s="60"/>
    </row>
    <row r="995" spans="1:14">
      <c r="A995" s="93" t="s">
        <v>56</v>
      </c>
      <c r="B995" s="94" t="s">
        <v>450</v>
      </c>
      <c r="C995" s="94" t="s">
        <v>21</v>
      </c>
      <c r="D995" s="94" t="s">
        <v>17</v>
      </c>
      <c r="E995" s="95" t="s">
        <v>0</v>
      </c>
      <c r="F995" s="95" t="s">
        <v>0</v>
      </c>
      <c r="G995" s="96">
        <v>95417.1</v>
      </c>
      <c r="H995" s="96">
        <f>H996</f>
        <v>95417.1</v>
      </c>
      <c r="I995" s="96">
        <f t="shared" ref="I995:K999" si="514">I996</f>
        <v>73731.369000000006</v>
      </c>
      <c r="J995" s="96">
        <f t="shared" si="514"/>
        <v>73731.369000000006</v>
      </c>
      <c r="K995" s="96">
        <f t="shared" si="514"/>
        <v>73731.369000000006</v>
      </c>
      <c r="L995" s="96">
        <f t="shared" si="483"/>
        <v>77.272699547565367</v>
      </c>
      <c r="M995" s="96">
        <f t="shared" si="484"/>
        <v>100</v>
      </c>
    </row>
    <row r="996" spans="1:14" ht="25.5">
      <c r="A996" s="93" t="s">
        <v>185</v>
      </c>
      <c r="B996" s="94" t="s">
        <v>450</v>
      </c>
      <c r="C996" s="94" t="s">
        <v>21</v>
      </c>
      <c r="D996" s="94" t="s">
        <v>17</v>
      </c>
      <c r="E996" s="94" t="s">
        <v>186</v>
      </c>
      <c r="F996" s="95" t="s">
        <v>0</v>
      </c>
      <c r="G996" s="96">
        <v>95417.1</v>
      </c>
      <c r="H996" s="96">
        <f>H997</f>
        <v>95417.1</v>
      </c>
      <c r="I996" s="96">
        <f t="shared" si="514"/>
        <v>73731.369000000006</v>
      </c>
      <c r="J996" s="96">
        <f t="shared" si="514"/>
        <v>73731.369000000006</v>
      </c>
      <c r="K996" s="96">
        <f t="shared" si="514"/>
        <v>73731.369000000006</v>
      </c>
      <c r="L996" s="96">
        <f t="shared" si="483"/>
        <v>77.272699547565367</v>
      </c>
      <c r="M996" s="96">
        <f t="shared" si="484"/>
        <v>100</v>
      </c>
    </row>
    <row r="997" spans="1:14" ht="25.5">
      <c r="A997" s="93" t="s">
        <v>466</v>
      </c>
      <c r="B997" s="94" t="s">
        <v>450</v>
      </c>
      <c r="C997" s="94" t="s">
        <v>21</v>
      </c>
      <c r="D997" s="94" t="s">
        <v>17</v>
      </c>
      <c r="E997" s="94" t="s">
        <v>467</v>
      </c>
      <c r="F997" s="95" t="s">
        <v>0</v>
      </c>
      <c r="G997" s="96">
        <v>95417.1</v>
      </c>
      <c r="H997" s="96">
        <f>H998</f>
        <v>95417.1</v>
      </c>
      <c r="I997" s="96">
        <f t="shared" si="514"/>
        <v>73731.369000000006</v>
      </c>
      <c r="J997" s="96">
        <f t="shared" si="514"/>
        <v>73731.369000000006</v>
      </c>
      <c r="K997" s="96">
        <f t="shared" si="514"/>
        <v>73731.369000000006</v>
      </c>
      <c r="L997" s="96">
        <f t="shared" si="483"/>
        <v>77.272699547565367</v>
      </c>
      <c r="M997" s="96">
        <f t="shared" si="484"/>
        <v>100</v>
      </c>
    </row>
    <row r="998" spans="1:14">
      <c r="A998" s="93" t="s">
        <v>128</v>
      </c>
      <c r="B998" s="94" t="s">
        <v>450</v>
      </c>
      <c r="C998" s="94" t="s">
        <v>21</v>
      </c>
      <c r="D998" s="94" t="s">
        <v>17</v>
      </c>
      <c r="E998" s="94" t="s">
        <v>478</v>
      </c>
      <c r="F998" s="95" t="s">
        <v>0</v>
      </c>
      <c r="G998" s="96">
        <v>95417.1</v>
      </c>
      <c r="H998" s="96">
        <f>H999</f>
        <v>95417.1</v>
      </c>
      <c r="I998" s="96">
        <f t="shared" si="514"/>
        <v>73731.369000000006</v>
      </c>
      <c r="J998" s="96">
        <f t="shared" si="514"/>
        <v>73731.369000000006</v>
      </c>
      <c r="K998" s="96">
        <f t="shared" si="514"/>
        <v>73731.369000000006</v>
      </c>
      <c r="L998" s="96">
        <f t="shared" si="483"/>
        <v>77.272699547565367</v>
      </c>
      <c r="M998" s="96">
        <f t="shared" si="484"/>
        <v>100</v>
      </c>
    </row>
    <row r="999" spans="1:14" ht="25.5">
      <c r="A999" s="93" t="s">
        <v>130</v>
      </c>
      <c r="B999" s="94" t="s">
        <v>450</v>
      </c>
      <c r="C999" s="94" t="s">
        <v>21</v>
      </c>
      <c r="D999" s="94" t="s">
        <v>17</v>
      </c>
      <c r="E999" s="94" t="s">
        <v>478</v>
      </c>
      <c r="F999" s="94" t="s">
        <v>131</v>
      </c>
      <c r="G999" s="96">
        <v>95417.1</v>
      </c>
      <c r="H999" s="96">
        <f>H1000</f>
        <v>95417.1</v>
      </c>
      <c r="I999" s="96">
        <f t="shared" si="514"/>
        <v>73731.369000000006</v>
      </c>
      <c r="J999" s="96">
        <f t="shared" si="514"/>
        <v>73731.369000000006</v>
      </c>
      <c r="K999" s="96">
        <f t="shared" si="514"/>
        <v>73731.369000000006</v>
      </c>
      <c r="L999" s="96">
        <f t="shared" si="483"/>
        <v>77.272699547565367</v>
      </c>
      <c r="M999" s="96">
        <f t="shared" si="484"/>
        <v>100</v>
      </c>
    </row>
    <row r="1000" spans="1:14">
      <c r="A1000" s="93" t="s">
        <v>165</v>
      </c>
      <c r="B1000" s="94" t="s">
        <v>450</v>
      </c>
      <c r="C1000" s="94" t="s">
        <v>21</v>
      </c>
      <c r="D1000" s="94" t="s">
        <v>17</v>
      </c>
      <c r="E1000" s="94" t="s">
        <v>478</v>
      </c>
      <c r="F1000" s="94" t="s">
        <v>166</v>
      </c>
      <c r="G1000" s="96">
        <v>95417.1</v>
      </c>
      <c r="H1000" s="96">
        <v>95417.1</v>
      </c>
      <c r="I1000" s="96">
        <v>73731.369000000006</v>
      </c>
      <c r="J1000" s="96">
        <v>73731.369000000006</v>
      </c>
      <c r="K1000" s="96">
        <v>73731.369000000006</v>
      </c>
      <c r="L1000" s="96">
        <f t="shared" si="483"/>
        <v>77.272699547565367</v>
      </c>
      <c r="M1000" s="96">
        <f t="shared" si="484"/>
        <v>100</v>
      </c>
    </row>
    <row r="1001" spans="1:14" s="20" customFormat="1">
      <c r="A1001" s="93"/>
      <c r="B1001" s="94"/>
      <c r="C1001" s="94"/>
      <c r="D1001" s="94"/>
      <c r="E1001" s="94"/>
      <c r="F1001" s="94"/>
      <c r="G1001" s="96"/>
      <c r="H1001" s="96"/>
      <c r="I1001" s="96"/>
      <c r="J1001" s="96"/>
      <c r="K1001" s="96"/>
      <c r="L1001" s="96"/>
      <c r="M1001" s="96"/>
      <c r="N1001" s="60"/>
    </row>
    <row r="1002" spans="1:14">
      <c r="A1002" s="93" t="s">
        <v>57</v>
      </c>
      <c r="B1002" s="94" t="s">
        <v>450</v>
      </c>
      <c r="C1002" s="94" t="s">
        <v>21</v>
      </c>
      <c r="D1002" s="94" t="s">
        <v>21</v>
      </c>
      <c r="E1002" s="95" t="s">
        <v>0</v>
      </c>
      <c r="F1002" s="95" t="s">
        <v>0</v>
      </c>
      <c r="G1002" s="96">
        <v>43760</v>
      </c>
      <c r="H1002" s="96">
        <f>H1003</f>
        <v>43760</v>
      </c>
      <c r="I1002" s="96">
        <f t="shared" ref="I1002:K1005" si="515">I1003</f>
        <v>43159.977999999996</v>
      </c>
      <c r="J1002" s="96">
        <f t="shared" si="515"/>
        <v>43159.977999999996</v>
      </c>
      <c r="K1002" s="96">
        <f t="shared" si="515"/>
        <v>43159.977999999996</v>
      </c>
      <c r="L1002" s="96">
        <f t="shared" si="483"/>
        <v>98.628834552102361</v>
      </c>
      <c r="M1002" s="96">
        <f t="shared" si="484"/>
        <v>100</v>
      </c>
    </row>
    <row r="1003" spans="1:14" ht="25.5">
      <c r="A1003" s="93" t="s">
        <v>404</v>
      </c>
      <c r="B1003" s="94" t="s">
        <v>450</v>
      </c>
      <c r="C1003" s="94" t="s">
        <v>21</v>
      </c>
      <c r="D1003" s="94" t="s">
        <v>21</v>
      </c>
      <c r="E1003" s="94" t="s">
        <v>405</v>
      </c>
      <c r="F1003" s="95" t="s">
        <v>0</v>
      </c>
      <c r="G1003" s="96">
        <v>43760</v>
      </c>
      <c r="H1003" s="96">
        <f>H1004</f>
        <v>43760</v>
      </c>
      <c r="I1003" s="96">
        <f t="shared" si="515"/>
        <v>43159.977999999996</v>
      </c>
      <c r="J1003" s="96">
        <f t="shared" si="515"/>
        <v>43159.977999999996</v>
      </c>
      <c r="K1003" s="96">
        <f t="shared" si="515"/>
        <v>43159.977999999996</v>
      </c>
      <c r="L1003" s="96">
        <f t="shared" si="483"/>
        <v>98.628834552102361</v>
      </c>
      <c r="M1003" s="96">
        <f t="shared" si="484"/>
        <v>100</v>
      </c>
    </row>
    <row r="1004" spans="1:14">
      <c r="A1004" s="93" t="s">
        <v>479</v>
      </c>
      <c r="B1004" s="94" t="s">
        <v>450</v>
      </c>
      <c r="C1004" s="94" t="s">
        <v>21</v>
      </c>
      <c r="D1004" s="94" t="s">
        <v>21</v>
      </c>
      <c r="E1004" s="94" t="s">
        <v>480</v>
      </c>
      <c r="F1004" s="95" t="s">
        <v>0</v>
      </c>
      <c r="G1004" s="96">
        <v>43760</v>
      </c>
      <c r="H1004" s="96">
        <f>H1005</f>
        <v>43760</v>
      </c>
      <c r="I1004" s="96">
        <f t="shared" si="515"/>
        <v>43159.977999999996</v>
      </c>
      <c r="J1004" s="96">
        <f t="shared" si="515"/>
        <v>43159.977999999996</v>
      </c>
      <c r="K1004" s="96">
        <f t="shared" si="515"/>
        <v>43159.977999999996</v>
      </c>
      <c r="L1004" s="96">
        <f t="shared" si="483"/>
        <v>98.628834552102361</v>
      </c>
      <c r="M1004" s="96">
        <f t="shared" si="484"/>
        <v>100</v>
      </c>
    </row>
    <row r="1005" spans="1:14">
      <c r="A1005" s="93" t="s">
        <v>481</v>
      </c>
      <c r="B1005" s="94" t="s">
        <v>450</v>
      </c>
      <c r="C1005" s="94" t="s">
        <v>21</v>
      </c>
      <c r="D1005" s="94" t="s">
        <v>21</v>
      </c>
      <c r="E1005" s="94" t="s">
        <v>482</v>
      </c>
      <c r="F1005" s="95" t="s">
        <v>0</v>
      </c>
      <c r="G1005" s="96">
        <v>43760</v>
      </c>
      <c r="H1005" s="96">
        <f>H1006</f>
        <v>43760</v>
      </c>
      <c r="I1005" s="96">
        <f t="shared" si="515"/>
        <v>43159.977999999996</v>
      </c>
      <c r="J1005" s="96">
        <f t="shared" si="515"/>
        <v>43159.977999999996</v>
      </c>
      <c r="K1005" s="96">
        <f t="shared" si="515"/>
        <v>43159.977999999996</v>
      </c>
      <c r="L1005" s="96">
        <f t="shared" si="483"/>
        <v>98.628834552102361</v>
      </c>
      <c r="M1005" s="96">
        <f t="shared" si="484"/>
        <v>100</v>
      </c>
    </row>
    <row r="1006" spans="1:14" ht="25.5">
      <c r="A1006" s="93" t="s">
        <v>130</v>
      </c>
      <c r="B1006" s="94" t="s">
        <v>450</v>
      </c>
      <c r="C1006" s="94" t="s">
        <v>21</v>
      </c>
      <c r="D1006" s="94" t="s">
        <v>21</v>
      </c>
      <c r="E1006" s="94" t="s">
        <v>482</v>
      </c>
      <c r="F1006" s="94" t="s">
        <v>131</v>
      </c>
      <c r="G1006" s="96">
        <v>43760</v>
      </c>
      <c r="H1006" s="96">
        <f>H1007+H1008</f>
        <v>43760</v>
      </c>
      <c r="I1006" s="96">
        <f t="shared" ref="I1006:K1006" si="516">I1007+I1008</f>
        <v>43159.977999999996</v>
      </c>
      <c r="J1006" s="96">
        <f t="shared" si="516"/>
        <v>43159.977999999996</v>
      </c>
      <c r="K1006" s="96">
        <f t="shared" si="516"/>
        <v>43159.977999999996</v>
      </c>
      <c r="L1006" s="96">
        <f t="shared" si="483"/>
        <v>98.628834552102361</v>
      </c>
      <c r="M1006" s="96">
        <f t="shared" si="484"/>
        <v>100</v>
      </c>
    </row>
    <row r="1007" spans="1:14">
      <c r="A1007" s="93" t="s">
        <v>132</v>
      </c>
      <c r="B1007" s="94" t="s">
        <v>450</v>
      </c>
      <c r="C1007" s="94" t="s">
        <v>21</v>
      </c>
      <c r="D1007" s="94" t="s">
        <v>21</v>
      </c>
      <c r="E1007" s="94" t="s">
        <v>482</v>
      </c>
      <c r="F1007" s="94" t="s">
        <v>133</v>
      </c>
      <c r="G1007" s="96">
        <v>41665.1</v>
      </c>
      <c r="H1007" s="96">
        <v>41732.6</v>
      </c>
      <c r="I1007" s="96">
        <v>41732.6</v>
      </c>
      <c r="J1007" s="96">
        <v>41732.6</v>
      </c>
      <c r="K1007" s="96">
        <v>41732.6</v>
      </c>
      <c r="L1007" s="96">
        <f t="shared" si="483"/>
        <v>100</v>
      </c>
      <c r="M1007" s="96">
        <f t="shared" si="484"/>
        <v>100</v>
      </c>
    </row>
    <row r="1008" spans="1:14">
      <c r="A1008" s="93" t="s">
        <v>165</v>
      </c>
      <c r="B1008" s="94" t="s">
        <v>450</v>
      </c>
      <c r="C1008" s="94" t="s">
        <v>21</v>
      </c>
      <c r="D1008" s="94" t="s">
        <v>21</v>
      </c>
      <c r="E1008" s="94" t="s">
        <v>482</v>
      </c>
      <c r="F1008" s="94" t="s">
        <v>166</v>
      </c>
      <c r="G1008" s="96">
        <v>2094.9</v>
      </c>
      <c r="H1008" s="96">
        <v>2027.4</v>
      </c>
      <c r="I1008" s="96">
        <v>1427.3779999999999</v>
      </c>
      <c r="J1008" s="96">
        <v>1427.3779999999999</v>
      </c>
      <c r="K1008" s="96">
        <v>1427.3779999999999</v>
      </c>
      <c r="L1008" s="96">
        <f t="shared" si="483"/>
        <v>70.404360264378013</v>
      </c>
      <c r="M1008" s="96">
        <f t="shared" si="484"/>
        <v>100</v>
      </c>
    </row>
    <row r="1009" spans="1:14" s="20" customFormat="1">
      <c r="A1009" s="93"/>
      <c r="B1009" s="94"/>
      <c r="C1009" s="94"/>
      <c r="D1009" s="94"/>
      <c r="E1009" s="94"/>
      <c r="F1009" s="94"/>
      <c r="G1009" s="96"/>
      <c r="H1009" s="96"/>
      <c r="I1009" s="96"/>
      <c r="J1009" s="96"/>
      <c r="K1009" s="96"/>
      <c r="L1009" s="96"/>
      <c r="M1009" s="96"/>
      <c r="N1009" s="60"/>
    </row>
    <row r="1010" spans="1:14">
      <c r="A1010" s="93" t="s">
        <v>58</v>
      </c>
      <c r="B1010" s="94" t="s">
        <v>450</v>
      </c>
      <c r="C1010" s="94" t="s">
        <v>21</v>
      </c>
      <c r="D1010" s="94" t="s">
        <v>40</v>
      </c>
      <c r="E1010" s="95" t="s">
        <v>0</v>
      </c>
      <c r="F1010" s="95" t="s">
        <v>0</v>
      </c>
      <c r="G1010" s="96">
        <v>4665.7</v>
      </c>
      <c r="H1010" s="96">
        <f>H1011+H1016</f>
        <v>5159.3152599999994</v>
      </c>
      <c r="I1010" s="96">
        <f t="shared" ref="I1010:K1010" si="517">I1011+I1016</f>
        <v>4190.1192599999995</v>
      </c>
      <c r="J1010" s="96">
        <f t="shared" si="517"/>
        <v>4190.1192599999995</v>
      </c>
      <c r="K1010" s="96">
        <f t="shared" si="517"/>
        <v>4190.1192599999995</v>
      </c>
      <c r="L1010" s="96">
        <f t="shared" si="483"/>
        <v>81.214638936408008</v>
      </c>
      <c r="M1010" s="96">
        <f t="shared" si="484"/>
        <v>100</v>
      </c>
    </row>
    <row r="1011" spans="1:14" ht="25.5">
      <c r="A1011" s="93" t="s">
        <v>185</v>
      </c>
      <c r="B1011" s="94" t="s">
        <v>450</v>
      </c>
      <c r="C1011" s="94" t="s">
        <v>21</v>
      </c>
      <c r="D1011" s="94" t="s">
        <v>40</v>
      </c>
      <c r="E1011" s="94" t="s">
        <v>186</v>
      </c>
      <c r="F1011" s="95" t="s">
        <v>0</v>
      </c>
      <c r="G1011" s="96">
        <v>4665.7</v>
      </c>
      <c r="H1011" s="96">
        <f>H1012</f>
        <v>4665.7</v>
      </c>
      <c r="I1011" s="96">
        <f t="shared" ref="I1011:K1014" si="518">I1012</f>
        <v>3696.5039999999999</v>
      </c>
      <c r="J1011" s="96">
        <f t="shared" si="518"/>
        <v>3696.5039999999999</v>
      </c>
      <c r="K1011" s="96">
        <f t="shared" si="518"/>
        <v>3696.5039999999999</v>
      </c>
      <c r="L1011" s="96">
        <f t="shared" ref="L1011:L1078" si="519">K1011/H1011*100</f>
        <v>79.227211350922687</v>
      </c>
      <c r="M1011" s="96">
        <f t="shared" ref="M1011:M1078" si="520">K1011/I1011*100</f>
        <v>100</v>
      </c>
    </row>
    <row r="1012" spans="1:14" ht="25.5">
      <c r="A1012" s="93" t="s">
        <v>455</v>
      </c>
      <c r="B1012" s="94" t="s">
        <v>450</v>
      </c>
      <c r="C1012" s="94" t="s">
        <v>21</v>
      </c>
      <c r="D1012" s="94" t="s">
        <v>40</v>
      </c>
      <c r="E1012" s="94" t="s">
        <v>456</v>
      </c>
      <c r="F1012" s="95" t="s">
        <v>0</v>
      </c>
      <c r="G1012" s="96">
        <v>4665.7</v>
      </c>
      <c r="H1012" s="96">
        <f>H1013</f>
        <v>4665.7</v>
      </c>
      <c r="I1012" s="96">
        <f t="shared" si="518"/>
        <v>3696.5039999999999</v>
      </c>
      <c r="J1012" s="96">
        <f t="shared" si="518"/>
        <v>3696.5039999999999</v>
      </c>
      <c r="K1012" s="96">
        <f t="shared" si="518"/>
        <v>3696.5039999999999</v>
      </c>
      <c r="L1012" s="96">
        <f t="shared" si="519"/>
        <v>79.227211350922687</v>
      </c>
      <c r="M1012" s="96">
        <f t="shared" si="520"/>
        <v>100</v>
      </c>
    </row>
    <row r="1013" spans="1:14">
      <c r="A1013" s="93" t="s">
        <v>128</v>
      </c>
      <c r="B1013" s="94" t="s">
        <v>450</v>
      </c>
      <c r="C1013" s="94" t="s">
        <v>21</v>
      </c>
      <c r="D1013" s="94" t="s">
        <v>40</v>
      </c>
      <c r="E1013" s="94" t="s">
        <v>483</v>
      </c>
      <c r="F1013" s="95" t="s">
        <v>0</v>
      </c>
      <c r="G1013" s="96">
        <v>4665.7</v>
      </c>
      <c r="H1013" s="96">
        <f>H1014</f>
        <v>4665.7</v>
      </c>
      <c r="I1013" s="96">
        <f t="shared" si="518"/>
        <v>3696.5039999999999</v>
      </c>
      <c r="J1013" s="96">
        <f t="shared" si="518"/>
        <v>3696.5039999999999</v>
      </c>
      <c r="K1013" s="96">
        <f t="shared" si="518"/>
        <v>3696.5039999999999</v>
      </c>
      <c r="L1013" s="96">
        <f t="shared" si="519"/>
        <v>79.227211350922687</v>
      </c>
      <c r="M1013" s="96">
        <f t="shared" si="520"/>
        <v>100</v>
      </c>
    </row>
    <row r="1014" spans="1:14" ht="25.5">
      <c r="A1014" s="93" t="s">
        <v>130</v>
      </c>
      <c r="B1014" s="94" t="s">
        <v>450</v>
      </c>
      <c r="C1014" s="94" t="s">
        <v>21</v>
      </c>
      <c r="D1014" s="94" t="s">
        <v>40</v>
      </c>
      <c r="E1014" s="94" t="s">
        <v>483</v>
      </c>
      <c r="F1014" s="94" t="s">
        <v>131</v>
      </c>
      <c r="G1014" s="96">
        <v>4665.7</v>
      </c>
      <c r="H1014" s="96">
        <f>H1015</f>
        <v>4665.7</v>
      </c>
      <c r="I1014" s="96">
        <f t="shared" si="518"/>
        <v>3696.5039999999999</v>
      </c>
      <c r="J1014" s="96">
        <f t="shared" si="518"/>
        <v>3696.5039999999999</v>
      </c>
      <c r="K1014" s="96">
        <f t="shared" si="518"/>
        <v>3696.5039999999999</v>
      </c>
      <c r="L1014" s="96">
        <f t="shared" si="519"/>
        <v>79.227211350922687</v>
      </c>
      <c r="M1014" s="96">
        <f t="shared" si="520"/>
        <v>100</v>
      </c>
    </row>
    <row r="1015" spans="1:14">
      <c r="A1015" s="93" t="s">
        <v>132</v>
      </c>
      <c r="B1015" s="94" t="s">
        <v>450</v>
      </c>
      <c r="C1015" s="94" t="s">
        <v>21</v>
      </c>
      <c r="D1015" s="94" t="s">
        <v>40</v>
      </c>
      <c r="E1015" s="94" t="s">
        <v>483</v>
      </c>
      <c r="F1015" s="94" t="s">
        <v>133</v>
      </c>
      <c r="G1015" s="96">
        <v>4665.7</v>
      </c>
      <c r="H1015" s="96">
        <v>4665.7</v>
      </c>
      <c r="I1015" s="96">
        <v>3696.5039999999999</v>
      </c>
      <c r="J1015" s="96">
        <v>3696.5039999999999</v>
      </c>
      <c r="K1015" s="96">
        <v>3696.5039999999999</v>
      </c>
      <c r="L1015" s="96">
        <f t="shared" si="519"/>
        <v>79.227211350922687</v>
      </c>
      <c r="M1015" s="96">
        <f t="shared" si="520"/>
        <v>100</v>
      </c>
    </row>
    <row r="1016" spans="1:14" s="22" customFormat="1">
      <c r="A1016" s="104" t="s">
        <v>659</v>
      </c>
      <c r="B1016" s="94" t="s">
        <v>450</v>
      </c>
      <c r="C1016" s="94" t="s">
        <v>21</v>
      </c>
      <c r="D1016" s="94" t="s">
        <v>40</v>
      </c>
      <c r="E1016" s="102" t="s">
        <v>660</v>
      </c>
      <c r="F1016" s="94"/>
      <c r="G1016" s="96"/>
      <c r="H1016" s="96">
        <f>H1017</f>
        <v>493.61525999999998</v>
      </c>
      <c r="I1016" s="96">
        <f t="shared" ref="I1016:K1018" si="521">I1017</f>
        <v>493.61525999999998</v>
      </c>
      <c r="J1016" s="96">
        <f t="shared" si="521"/>
        <v>493.61525999999998</v>
      </c>
      <c r="K1016" s="96">
        <f t="shared" si="521"/>
        <v>493.61525999999998</v>
      </c>
      <c r="L1016" s="96">
        <f t="shared" si="519"/>
        <v>100</v>
      </c>
      <c r="M1016" s="96">
        <f t="shared" si="520"/>
        <v>100</v>
      </c>
      <c r="N1016" s="60"/>
    </row>
    <row r="1017" spans="1:14" s="22" customFormat="1">
      <c r="A1017" s="104" t="s">
        <v>659</v>
      </c>
      <c r="B1017" s="94" t="s">
        <v>450</v>
      </c>
      <c r="C1017" s="94" t="s">
        <v>21</v>
      </c>
      <c r="D1017" s="94" t="s">
        <v>40</v>
      </c>
      <c r="E1017" s="102" t="s">
        <v>661</v>
      </c>
      <c r="F1017" s="94"/>
      <c r="G1017" s="96"/>
      <c r="H1017" s="96">
        <f>H1018</f>
        <v>493.61525999999998</v>
      </c>
      <c r="I1017" s="96">
        <f t="shared" si="521"/>
        <v>493.61525999999998</v>
      </c>
      <c r="J1017" s="96">
        <f t="shared" si="521"/>
        <v>493.61525999999998</v>
      </c>
      <c r="K1017" s="96">
        <f t="shared" si="521"/>
        <v>493.61525999999998</v>
      </c>
      <c r="L1017" s="96">
        <f t="shared" si="519"/>
        <v>100</v>
      </c>
      <c r="M1017" s="96">
        <f t="shared" si="520"/>
        <v>100</v>
      </c>
      <c r="N1017" s="60"/>
    </row>
    <row r="1018" spans="1:14" s="22" customFormat="1" ht="25.5">
      <c r="A1018" s="93" t="s">
        <v>130</v>
      </c>
      <c r="B1018" s="94" t="s">
        <v>450</v>
      </c>
      <c r="C1018" s="94" t="s">
        <v>21</v>
      </c>
      <c r="D1018" s="94" t="s">
        <v>40</v>
      </c>
      <c r="E1018" s="102" t="s">
        <v>661</v>
      </c>
      <c r="F1018" s="94">
        <v>600</v>
      </c>
      <c r="G1018" s="96"/>
      <c r="H1018" s="96">
        <f>H1019</f>
        <v>493.61525999999998</v>
      </c>
      <c r="I1018" s="96">
        <f t="shared" si="521"/>
        <v>493.61525999999998</v>
      </c>
      <c r="J1018" s="96">
        <f t="shared" si="521"/>
        <v>493.61525999999998</v>
      </c>
      <c r="K1018" s="96">
        <f t="shared" si="521"/>
        <v>493.61525999999998</v>
      </c>
      <c r="L1018" s="96">
        <f t="shared" si="519"/>
        <v>100</v>
      </c>
      <c r="M1018" s="96">
        <f t="shared" si="520"/>
        <v>100</v>
      </c>
      <c r="N1018" s="60"/>
    </row>
    <row r="1019" spans="1:14" s="20" customFormat="1">
      <c r="A1019" s="93" t="s">
        <v>132</v>
      </c>
      <c r="B1019" s="94" t="s">
        <v>450</v>
      </c>
      <c r="C1019" s="94" t="s">
        <v>21</v>
      </c>
      <c r="D1019" s="94" t="s">
        <v>40</v>
      </c>
      <c r="E1019" s="102" t="s">
        <v>661</v>
      </c>
      <c r="F1019" s="94">
        <v>610</v>
      </c>
      <c r="G1019" s="96"/>
      <c r="H1019" s="96">
        <v>493.61525999999998</v>
      </c>
      <c r="I1019" s="96">
        <v>493.61525999999998</v>
      </c>
      <c r="J1019" s="96">
        <v>493.61525999999998</v>
      </c>
      <c r="K1019" s="96">
        <v>493.61525999999998</v>
      </c>
      <c r="L1019" s="96">
        <f t="shared" si="519"/>
        <v>100</v>
      </c>
      <c r="M1019" s="96">
        <f t="shared" si="520"/>
        <v>100</v>
      </c>
      <c r="N1019" s="60"/>
    </row>
    <row r="1020" spans="1:14" s="22" customFormat="1">
      <c r="A1020" s="93"/>
      <c r="B1020" s="94"/>
      <c r="C1020" s="94"/>
      <c r="D1020" s="94"/>
      <c r="E1020" s="94"/>
      <c r="F1020" s="94"/>
      <c r="G1020" s="96"/>
      <c r="H1020" s="96"/>
      <c r="I1020" s="96"/>
      <c r="J1020" s="96"/>
      <c r="K1020" s="96"/>
      <c r="L1020" s="96"/>
      <c r="M1020" s="96"/>
      <c r="N1020" s="60"/>
    </row>
    <row r="1021" spans="1:14">
      <c r="A1021" s="93" t="s">
        <v>59</v>
      </c>
      <c r="B1021" s="94" t="s">
        <v>450</v>
      </c>
      <c r="C1021" s="94" t="s">
        <v>21</v>
      </c>
      <c r="D1021" s="94" t="s">
        <v>30</v>
      </c>
      <c r="E1021" s="95" t="s">
        <v>0</v>
      </c>
      <c r="F1021" s="95" t="s">
        <v>0</v>
      </c>
      <c r="G1021" s="96">
        <v>655265.69999999995</v>
      </c>
      <c r="H1021" s="96">
        <f>H1022+H1105+H1126+H1140+H1145+H1149</f>
        <v>717551.63399999996</v>
      </c>
      <c r="I1021" s="96">
        <f t="shared" ref="I1021:K1021" si="522">I1022+I1105+I1126+I1140+I1145+I1149</f>
        <v>512574.66299999994</v>
      </c>
      <c r="J1021" s="96">
        <f t="shared" si="522"/>
        <v>512574.66299999994</v>
      </c>
      <c r="K1021" s="96">
        <f t="shared" si="522"/>
        <v>507078.64485999988</v>
      </c>
      <c r="L1021" s="96">
        <f t="shared" si="519"/>
        <v>70.667896334272712</v>
      </c>
      <c r="M1021" s="96">
        <f t="shared" si="520"/>
        <v>98.927762424339718</v>
      </c>
    </row>
    <row r="1022" spans="1:14" ht="25.5">
      <c r="A1022" s="93" t="s">
        <v>185</v>
      </c>
      <c r="B1022" s="94" t="s">
        <v>450</v>
      </c>
      <c r="C1022" s="94" t="s">
        <v>21</v>
      </c>
      <c r="D1022" s="94" t="s">
        <v>30</v>
      </c>
      <c r="E1022" s="94" t="s">
        <v>186</v>
      </c>
      <c r="F1022" s="95" t="s">
        <v>0</v>
      </c>
      <c r="G1022" s="96">
        <v>642229.19999999995</v>
      </c>
      <c r="H1022" s="96">
        <f>H1023+H1040+H1060+H1072+H1096+H1102</f>
        <v>699227.52599999995</v>
      </c>
      <c r="I1022" s="96">
        <f t="shared" ref="I1022:K1022" si="523">I1023+I1040+I1060+I1072+I1096+I1102</f>
        <v>503744.77399999998</v>
      </c>
      <c r="J1022" s="96">
        <f t="shared" si="523"/>
        <v>503744.77399999998</v>
      </c>
      <c r="K1022" s="96">
        <f t="shared" si="523"/>
        <v>498658.75595999992</v>
      </c>
      <c r="L1022" s="96">
        <f t="shared" si="519"/>
        <v>71.315664417936546</v>
      </c>
      <c r="M1022" s="96">
        <f t="shared" si="520"/>
        <v>98.990358153075348</v>
      </c>
    </row>
    <row r="1023" spans="1:14" ht="25.5">
      <c r="A1023" s="93" t="s">
        <v>458</v>
      </c>
      <c r="B1023" s="94" t="s">
        <v>450</v>
      </c>
      <c r="C1023" s="94" t="s">
        <v>21</v>
      </c>
      <c r="D1023" s="94" t="s">
        <v>30</v>
      </c>
      <c r="E1023" s="94" t="s">
        <v>459</v>
      </c>
      <c r="F1023" s="95" t="s">
        <v>0</v>
      </c>
      <c r="G1023" s="96">
        <v>100255.3</v>
      </c>
      <c r="H1023" s="96">
        <f>H1024+H1028+H1031+H1037</f>
        <v>100255.29999999999</v>
      </c>
      <c r="I1023" s="96">
        <f t="shared" ref="I1023:K1023" si="524">I1024+I1028+I1031+I1037</f>
        <v>74842.698999999993</v>
      </c>
      <c r="J1023" s="96">
        <f t="shared" si="524"/>
        <v>74842.698999999993</v>
      </c>
      <c r="K1023" s="96">
        <f t="shared" si="524"/>
        <v>74828.698999999993</v>
      </c>
      <c r="L1023" s="96">
        <f t="shared" si="519"/>
        <v>74.638147808644533</v>
      </c>
      <c r="M1023" s="96">
        <f t="shared" si="520"/>
        <v>99.981294100577529</v>
      </c>
    </row>
    <row r="1024" spans="1:14">
      <c r="A1024" s="93" t="s">
        <v>128</v>
      </c>
      <c r="B1024" s="94" t="s">
        <v>450</v>
      </c>
      <c r="C1024" s="94" t="s">
        <v>21</v>
      </c>
      <c r="D1024" s="94" t="s">
        <v>30</v>
      </c>
      <c r="E1024" s="94" t="s">
        <v>460</v>
      </c>
      <c r="F1024" s="95" t="s">
        <v>0</v>
      </c>
      <c r="G1024" s="96">
        <v>42764.5</v>
      </c>
      <c r="H1024" s="103">
        <f>H1025</f>
        <v>42764.5</v>
      </c>
      <c r="I1024" s="103">
        <f t="shared" ref="I1024:K1024" si="525">I1025</f>
        <v>28532.848999999998</v>
      </c>
      <c r="J1024" s="103">
        <f t="shared" si="525"/>
        <v>28532.848999999998</v>
      </c>
      <c r="K1024" s="103">
        <f t="shared" si="525"/>
        <v>28532.848999999998</v>
      </c>
      <c r="L1024" s="96">
        <f t="shared" si="519"/>
        <v>66.72087596020063</v>
      </c>
      <c r="M1024" s="96">
        <f t="shared" si="520"/>
        <v>100</v>
      </c>
    </row>
    <row r="1025" spans="1:13" ht="25.5">
      <c r="A1025" s="93" t="s">
        <v>130</v>
      </c>
      <c r="B1025" s="94" t="s">
        <v>450</v>
      </c>
      <c r="C1025" s="94" t="s">
        <v>21</v>
      </c>
      <c r="D1025" s="94" t="s">
        <v>30</v>
      </c>
      <c r="E1025" s="94" t="s">
        <v>460</v>
      </c>
      <c r="F1025" s="94" t="s">
        <v>131</v>
      </c>
      <c r="G1025" s="96">
        <v>42764.5</v>
      </c>
      <c r="H1025" s="96">
        <f>H1026+H1027</f>
        <v>42764.5</v>
      </c>
      <c r="I1025" s="96">
        <f t="shared" ref="I1025:K1025" si="526">I1026+I1027</f>
        <v>28532.848999999998</v>
      </c>
      <c r="J1025" s="96">
        <f t="shared" si="526"/>
        <v>28532.848999999998</v>
      </c>
      <c r="K1025" s="96">
        <f t="shared" si="526"/>
        <v>28532.848999999998</v>
      </c>
      <c r="L1025" s="96">
        <f t="shared" si="519"/>
        <v>66.72087596020063</v>
      </c>
      <c r="M1025" s="96">
        <f t="shared" si="520"/>
        <v>100</v>
      </c>
    </row>
    <row r="1026" spans="1:13">
      <c r="A1026" s="93" t="s">
        <v>132</v>
      </c>
      <c r="B1026" s="94" t="s">
        <v>450</v>
      </c>
      <c r="C1026" s="94" t="s">
        <v>21</v>
      </c>
      <c r="D1026" s="94" t="s">
        <v>30</v>
      </c>
      <c r="E1026" s="94" t="s">
        <v>460</v>
      </c>
      <c r="F1026" s="94" t="s">
        <v>133</v>
      </c>
      <c r="G1026" s="96">
        <v>16748.2</v>
      </c>
      <c r="H1026" s="96">
        <f>9583.2+7165</f>
        <v>16748.2</v>
      </c>
      <c r="I1026" s="96">
        <v>9461.8389999999999</v>
      </c>
      <c r="J1026" s="96">
        <v>9461.8389999999999</v>
      </c>
      <c r="K1026" s="96">
        <v>9461.8389999999999</v>
      </c>
      <c r="L1026" s="96">
        <f t="shared" si="519"/>
        <v>56.494662112943473</v>
      </c>
      <c r="M1026" s="96">
        <f t="shared" si="520"/>
        <v>100</v>
      </c>
    </row>
    <row r="1027" spans="1:13">
      <c r="A1027" s="93" t="s">
        <v>165</v>
      </c>
      <c r="B1027" s="94" t="s">
        <v>450</v>
      </c>
      <c r="C1027" s="94" t="s">
        <v>21</v>
      </c>
      <c r="D1027" s="94" t="s">
        <v>30</v>
      </c>
      <c r="E1027" s="94" t="s">
        <v>460</v>
      </c>
      <c r="F1027" s="94" t="s">
        <v>166</v>
      </c>
      <c r="G1027" s="96">
        <v>26016.3</v>
      </c>
      <c r="H1027" s="96">
        <v>26016.3</v>
      </c>
      <c r="I1027" s="96">
        <v>19071.009999999998</v>
      </c>
      <c r="J1027" s="96">
        <v>19071.009999999998</v>
      </c>
      <c r="K1027" s="96">
        <v>19071.009999999998</v>
      </c>
      <c r="L1027" s="96">
        <f t="shared" si="519"/>
        <v>73.304082440623759</v>
      </c>
      <c r="M1027" s="96">
        <f t="shared" si="520"/>
        <v>100</v>
      </c>
    </row>
    <row r="1028" spans="1:13" ht="51">
      <c r="A1028" s="93" t="s">
        <v>432</v>
      </c>
      <c r="B1028" s="94" t="s">
        <v>450</v>
      </c>
      <c r="C1028" s="94" t="s">
        <v>21</v>
      </c>
      <c r="D1028" s="94" t="s">
        <v>30</v>
      </c>
      <c r="E1028" s="94" t="s">
        <v>484</v>
      </c>
      <c r="F1028" s="95" t="s">
        <v>0</v>
      </c>
      <c r="G1028" s="96">
        <v>4589</v>
      </c>
      <c r="H1028" s="96">
        <f>H1029</f>
        <v>4589</v>
      </c>
      <c r="I1028" s="96">
        <f t="shared" ref="I1028:K1029" si="527">I1029</f>
        <v>0</v>
      </c>
      <c r="J1028" s="96">
        <f t="shared" si="527"/>
        <v>0</v>
      </c>
      <c r="K1028" s="96">
        <f t="shared" si="527"/>
        <v>0</v>
      </c>
      <c r="L1028" s="96">
        <f t="shared" si="519"/>
        <v>0</v>
      </c>
      <c r="M1028" s="96">
        <v>0</v>
      </c>
    </row>
    <row r="1029" spans="1:13">
      <c r="A1029" s="93" t="s">
        <v>160</v>
      </c>
      <c r="B1029" s="94" t="s">
        <v>450</v>
      </c>
      <c r="C1029" s="94" t="s">
        <v>21</v>
      </c>
      <c r="D1029" s="94" t="s">
        <v>30</v>
      </c>
      <c r="E1029" s="94" t="s">
        <v>484</v>
      </c>
      <c r="F1029" s="94" t="s">
        <v>161</v>
      </c>
      <c r="G1029" s="96">
        <v>4589</v>
      </c>
      <c r="H1029" s="96">
        <f>H1030</f>
        <v>4589</v>
      </c>
      <c r="I1029" s="96">
        <f t="shared" si="527"/>
        <v>0</v>
      </c>
      <c r="J1029" s="96">
        <f t="shared" si="527"/>
        <v>0</v>
      </c>
      <c r="K1029" s="96">
        <f t="shared" si="527"/>
        <v>0</v>
      </c>
      <c r="L1029" s="96">
        <f t="shared" si="519"/>
        <v>0</v>
      </c>
      <c r="M1029" s="96">
        <v>0</v>
      </c>
    </row>
    <row r="1030" spans="1:13">
      <c r="A1030" s="93" t="s">
        <v>434</v>
      </c>
      <c r="B1030" s="94" t="s">
        <v>450</v>
      </c>
      <c r="C1030" s="94" t="s">
        <v>21</v>
      </c>
      <c r="D1030" s="94" t="s">
        <v>30</v>
      </c>
      <c r="E1030" s="94" t="s">
        <v>484</v>
      </c>
      <c r="F1030" s="94" t="s">
        <v>435</v>
      </c>
      <c r="G1030" s="96">
        <v>4589</v>
      </c>
      <c r="H1030" s="96">
        <v>4589</v>
      </c>
      <c r="I1030" s="96">
        <v>0</v>
      </c>
      <c r="J1030" s="96">
        <v>0</v>
      </c>
      <c r="K1030" s="96">
        <v>0</v>
      </c>
      <c r="L1030" s="96">
        <f t="shared" si="519"/>
        <v>0</v>
      </c>
      <c r="M1030" s="96">
        <v>0</v>
      </c>
    </row>
    <row r="1031" spans="1:13">
      <c r="A1031" s="93" t="s">
        <v>485</v>
      </c>
      <c r="B1031" s="94" t="s">
        <v>450</v>
      </c>
      <c r="C1031" s="94" t="s">
        <v>21</v>
      </c>
      <c r="D1031" s="94" t="s">
        <v>30</v>
      </c>
      <c r="E1031" s="94" t="s">
        <v>486</v>
      </c>
      <c r="F1031" s="95" t="s">
        <v>0</v>
      </c>
      <c r="G1031" s="96">
        <v>50401.8</v>
      </c>
      <c r="H1031" s="96">
        <f>H1032+H1034</f>
        <v>50401.799999999996</v>
      </c>
      <c r="I1031" s="96">
        <f t="shared" ref="I1031:K1031" si="528">I1032+I1034</f>
        <v>46309.85</v>
      </c>
      <c r="J1031" s="96">
        <f t="shared" si="528"/>
        <v>46309.85</v>
      </c>
      <c r="K1031" s="96">
        <f t="shared" si="528"/>
        <v>46295.85</v>
      </c>
      <c r="L1031" s="96">
        <f t="shared" si="519"/>
        <v>91.853564753639759</v>
      </c>
      <c r="M1031" s="96">
        <f t="shared" si="520"/>
        <v>99.96976885047134</v>
      </c>
    </row>
    <row r="1032" spans="1:13">
      <c r="A1032" s="93" t="s">
        <v>152</v>
      </c>
      <c r="B1032" s="94" t="s">
        <v>450</v>
      </c>
      <c r="C1032" s="94" t="s">
        <v>21</v>
      </c>
      <c r="D1032" s="94" t="s">
        <v>30</v>
      </c>
      <c r="E1032" s="94" t="s">
        <v>486</v>
      </c>
      <c r="F1032" s="94" t="s">
        <v>153</v>
      </c>
      <c r="G1032" s="96">
        <v>400</v>
      </c>
      <c r="H1032" s="96">
        <f>H1033</f>
        <v>400</v>
      </c>
      <c r="I1032" s="96">
        <f t="shared" ref="I1032:K1032" si="529">I1033</f>
        <v>315</v>
      </c>
      <c r="J1032" s="96">
        <f t="shared" si="529"/>
        <v>315</v>
      </c>
      <c r="K1032" s="96">
        <f t="shared" si="529"/>
        <v>301</v>
      </c>
      <c r="L1032" s="96">
        <f t="shared" si="519"/>
        <v>75.25</v>
      </c>
      <c r="M1032" s="96">
        <f t="shared" si="520"/>
        <v>95.555555555555557</v>
      </c>
    </row>
    <row r="1033" spans="1:13" ht="25.5">
      <c r="A1033" s="93" t="s">
        <v>154</v>
      </c>
      <c r="B1033" s="94" t="s">
        <v>450</v>
      </c>
      <c r="C1033" s="94" t="s">
        <v>21</v>
      </c>
      <c r="D1033" s="94" t="s">
        <v>30</v>
      </c>
      <c r="E1033" s="94" t="s">
        <v>486</v>
      </c>
      <c r="F1033" s="94" t="s">
        <v>155</v>
      </c>
      <c r="G1033" s="96">
        <v>400</v>
      </c>
      <c r="H1033" s="96">
        <v>400</v>
      </c>
      <c r="I1033" s="96">
        <v>315</v>
      </c>
      <c r="J1033" s="96">
        <v>315</v>
      </c>
      <c r="K1033" s="96">
        <v>301</v>
      </c>
      <c r="L1033" s="96">
        <f t="shared" si="519"/>
        <v>75.25</v>
      </c>
      <c r="M1033" s="96">
        <f t="shared" si="520"/>
        <v>95.555555555555557</v>
      </c>
    </row>
    <row r="1034" spans="1:13" ht="25.5">
      <c r="A1034" s="93" t="s">
        <v>130</v>
      </c>
      <c r="B1034" s="94" t="s">
        <v>450</v>
      </c>
      <c r="C1034" s="94" t="s">
        <v>21</v>
      </c>
      <c r="D1034" s="94" t="s">
        <v>30</v>
      </c>
      <c r="E1034" s="94" t="s">
        <v>486</v>
      </c>
      <c r="F1034" s="94" t="s">
        <v>131</v>
      </c>
      <c r="G1034" s="96">
        <v>50001.8</v>
      </c>
      <c r="H1034" s="96">
        <f>H1035+H1036</f>
        <v>50001.799999999996</v>
      </c>
      <c r="I1034" s="96">
        <f t="shared" ref="I1034:K1034" si="530">I1035+I1036</f>
        <v>45994.85</v>
      </c>
      <c r="J1034" s="96">
        <f t="shared" si="530"/>
        <v>45994.85</v>
      </c>
      <c r="K1034" s="96">
        <f t="shared" si="530"/>
        <v>45994.85</v>
      </c>
      <c r="L1034" s="96">
        <f t="shared" si="519"/>
        <v>91.986388490014363</v>
      </c>
      <c r="M1034" s="96">
        <f t="shared" si="520"/>
        <v>100</v>
      </c>
    </row>
    <row r="1035" spans="1:13">
      <c r="A1035" s="93" t="s">
        <v>132</v>
      </c>
      <c r="B1035" s="94" t="s">
        <v>450</v>
      </c>
      <c r="C1035" s="94" t="s">
        <v>21</v>
      </c>
      <c r="D1035" s="94" t="s">
        <v>30</v>
      </c>
      <c r="E1035" s="94" t="s">
        <v>486</v>
      </c>
      <c r="F1035" s="94" t="s">
        <v>133</v>
      </c>
      <c r="G1035" s="96">
        <v>8048.7</v>
      </c>
      <c r="H1035" s="96">
        <v>8048.7</v>
      </c>
      <c r="I1035" s="96">
        <v>6725.25</v>
      </c>
      <c r="J1035" s="96">
        <v>6725.25</v>
      </c>
      <c r="K1035" s="96">
        <v>6725.25</v>
      </c>
      <c r="L1035" s="96">
        <f t="shared" si="519"/>
        <v>83.556971933355698</v>
      </c>
      <c r="M1035" s="96">
        <f t="shared" si="520"/>
        <v>100</v>
      </c>
    </row>
    <row r="1036" spans="1:13">
      <c r="A1036" s="93" t="s">
        <v>165</v>
      </c>
      <c r="B1036" s="94" t="s">
        <v>450</v>
      </c>
      <c r="C1036" s="94" t="s">
        <v>21</v>
      </c>
      <c r="D1036" s="94" t="s">
        <v>30</v>
      </c>
      <c r="E1036" s="94" t="s">
        <v>486</v>
      </c>
      <c r="F1036" s="94" t="s">
        <v>166</v>
      </c>
      <c r="G1036" s="96">
        <v>41953.1</v>
      </c>
      <c r="H1036" s="96">
        <v>41953.1</v>
      </c>
      <c r="I1036" s="96">
        <v>39269.599999999999</v>
      </c>
      <c r="J1036" s="96">
        <v>39269.599999999999</v>
      </c>
      <c r="K1036" s="96">
        <v>39269.599999999999</v>
      </c>
      <c r="L1036" s="96">
        <f t="shared" si="519"/>
        <v>93.603571607342488</v>
      </c>
      <c r="M1036" s="96">
        <f t="shared" si="520"/>
        <v>100</v>
      </c>
    </row>
    <row r="1037" spans="1:13" ht="25.5">
      <c r="A1037" s="93" t="s">
        <v>487</v>
      </c>
      <c r="B1037" s="94" t="s">
        <v>450</v>
      </c>
      <c r="C1037" s="94" t="s">
        <v>21</v>
      </c>
      <c r="D1037" s="94" t="s">
        <v>30</v>
      </c>
      <c r="E1037" s="94" t="s">
        <v>488</v>
      </c>
      <c r="F1037" s="95" t="s">
        <v>0</v>
      </c>
      <c r="G1037" s="96">
        <v>2500</v>
      </c>
      <c r="H1037" s="96">
        <f>H1038</f>
        <v>2500</v>
      </c>
      <c r="I1037" s="96">
        <f t="shared" ref="I1037:K1038" si="531">I1038</f>
        <v>0</v>
      </c>
      <c r="J1037" s="96">
        <f t="shared" si="531"/>
        <v>0</v>
      </c>
      <c r="K1037" s="96">
        <f t="shared" si="531"/>
        <v>0</v>
      </c>
      <c r="L1037" s="96">
        <f t="shared" si="519"/>
        <v>0</v>
      </c>
      <c r="M1037" s="96">
        <v>0</v>
      </c>
    </row>
    <row r="1038" spans="1:13">
      <c r="A1038" s="93" t="s">
        <v>105</v>
      </c>
      <c r="B1038" s="94" t="s">
        <v>450</v>
      </c>
      <c r="C1038" s="94" t="s">
        <v>21</v>
      </c>
      <c r="D1038" s="94" t="s">
        <v>30</v>
      </c>
      <c r="E1038" s="94" t="s">
        <v>488</v>
      </c>
      <c r="F1038" s="94" t="s">
        <v>106</v>
      </c>
      <c r="G1038" s="96">
        <v>2500</v>
      </c>
      <c r="H1038" s="96">
        <f>H1039</f>
        <v>2500</v>
      </c>
      <c r="I1038" s="96">
        <f t="shared" si="531"/>
        <v>0</v>
      </c>
      <c r="J1038" s="96">
        <f t="shared" si="531"/>
        <v>0</v>
      </c>
      <c r="K1038" s="96">
        <f t="shared" si="531"/>
        <v>0</v>
      </c>
      <c r="L1038" s="96">
        <f t="shared" si="519"/>
        <v>0</v>
      </c>
      <c r="M1038" s="96">
        <v>0</v>
      </c>
    </row>
    <row r="1039" spans="1:13">
      <c r="A1039" s="93" t="s">
        <v>144</v>
      </c>
      <c r="B1039" s="94" t="s">
        <v>450</v>
      </c>
      <c r="C1039" s="94" t="s">
        <v>21</v>
      </c>
      <c r="D1039" s="94" t="s">
        <v>30</v>
      </c>
      <c r="E1039" s="94" t="s">
        <v>488</v>
      </c>
      <c r="F1039" s="94" t="s">
        <v>145</v>
      </c>
      <c r="G1039" s="96">
        <v>2500</v>
      </c>
      <c r="H1039" s="96">
        <v>2500</v>
      </c>
      <c r="I1039" s="96">
        <v>0</v>
      </c>
      <c r="J1039" s="96">
        <v>0</v>
      </c>
      <c r="K1039" s="96">
        <v>0</v>
      </c>
      <c r="L1039" s="96">
        <v>0</v>
      </c>
      <c r="M1039" s="96">
        <v>0</v>
      </c>
    </row>
    <row r="1040" spans="1:13" ht="51">
      <c r="A1040" s="93" t="s">
        <v>463</v>
      </c>
      <c r="B1040" s="94" t="s">
        <v>450</v>
      </c>
      <c r="C1040" s="94" t="s">
        <v>21</v>
      </c>
      <c r="D1040" s="94" t="s">
        <v>30</v>
      </c>
      <c r="E1040" s="94" t="s">
        <v>464</v>
      </c>
      <c r="F1040" s="95" t="s">
        <v>0</v>
      </c>
      <c r="G1040" s="96">
        <v>89405.3</v>
      </c>
      <c r="H1040" s="96">
        <f>H1041+H1048+H1051+H1054</f>
        <v>146403.62599999999</v>
      </c>
      <c r="I1040" s="96">
        <f t="shared" ref="I1040:K1040" si="532">I1041+I1048+I1051+I1054</f>
        <v>52364.925999999992</v>
      </c>
      <c r="J1040" s="96">
        <f t="shared" si="532"/>
        <v>52364.925999999992</v>
      </c>
      <c r="K1040" s="96">
        <f t="shared" si="532"/>
        <v>50087.566899999991</v>
      </c>
      <c r="L1040" s="96">
        <f t="shared" si="519"/>
        <v>34.211971566879086</v>
      </c>
      <c r="M1040" s="96">
        <f t="shared" si="520"/>
        <v>95.650983828373967</v>
      </c>
    </row>
    <row r="1041" spans="1:14" ht="25.5">
      <c r="A1041" s="93" t="s">
        <v>408</v>
      </c>
      <c r="B1041" s="94" t="s">
        <v>450</v>
      </c>
      <c r="C1041" s="94" t="s">
        <v>21</v>
      </c>
      <c r="D1041" s="94" t="s">
        <v>30</v>
      </c>
      <c r="E1041" s="94" t="s">
        <v>489</v>
      </c>
      <c r="F1041" s="95" t="s">
        <v>0</v>
      </c>
      <c r="G1041" s="96">
        <v>12710.1</v>
      </c>
      <c r="H1041" s="96">
        <f>H1042+H1044+H1046</f>
        <v>69708.426000000007</v>
      </c>
      <c r="I1041" s="96">
        <f t="shared" ref="I1041:K1041" si="533">I1042+I1044+I1046</f>
        <v>12710.126</v>
      </c>
      <c r="J1041" s="96">
        <f t="shared" si="533"/>
        <v>12710.126</v>
      </c>
      <c r="K1041" s="96">
        <f t="shared" si="533"/>
        <v>12710.126</v>
      </c>
      <c r="L1041" s="96">
        <f t="shared" si="519"/>
        <v>18.233270680936045</v>
      </c>
      <c r="M1041" s="96">
        <f t="shared" si="520"/>
        <v>100</v>
      </c>
    </row>
    <row r="1042" spans="1:14">
      <c r="A1042" s="93" t="s">
        <v>152</v>
      </c>
      <c r="B1042" s="94" t="s">
        <v>450</v>
      </c>
      <c r="C1042" s="94" t="s">
        <v>21</v>
      </c>
      <c r="D1042" s="94" t="s">
        <v>30</v>
      </c>
      <c r="E1042" s="94" t="s">
        <v>489</v>
      </c>
      <c r="F1042" s="94" t="s">
        <v>153</v>
      </c>
      <c r="G1042" s="96">
        <v>12710.1</v>
      </c>
      <c r="H1042" s="96">
        <f>H1043</f>
        <v>40051.035000000003</v>
      </c>
      <c r="I1042" s="96">
        <f t="shared" ref="I1042:K1042" si="534">I1043</f>
        <v>12710.126</v>
      </c>
      <c r="J1042" s="96">
        <f t="shared" si="534"/>
        <v>12710.126</v>
      </c>
      <c r="K1042" s="96">
        <f t="shared" si="534"/>
        <v>12710.126</v>
      </c>
      <c r="L1042" s="96">
        <f t="shared" si="519"/>
        <v>31.734825329732423</v>
      </c>
      <c r="M1042" s="96">
        <f t="shared" si="520"/>
        <v>100</v>
      </c>
    </row>
    <row r="1043" spans="1:14" ht="25.5">
      <c r="A1043" s="93" t="s">
        <v>154</v>
      </c>
      <c r="B1043" s="94" t="s">
        <v>450</v>
      </c>
      <c r="C1043" s="94" t="s">
        <v>21</v>
      </c>
      <c r="D1043" s="94" t="s">
        <v>30</v>
      </c>
      <c r="E1043" s="94" t="s">
        <v>489</v>
      </c>
      <c r="F1043" s="94" t="s">
        <v>155</v>
      </c>
      <c r="G1043" s="96">
        <v>12710.1</v>
      </c>
      <c r="H1043" s="96">
        <v>40051.035000000003</v>
      </c>
      <c r="I1043" s="96">
        <v>12710.126</v>
      </c>
      <c r="J1043" s="96">
        <v>12710.126</v>
      </c>
      <c r="K1043" s="96">
        <v>12710.126</v>
      </c>
      <c r="L1043" s="96">
        <f t="shared" si="519"/>
        <v>31.734825329732423</v>
      </c>
      <c r="M1043" s="96">
        <f t="shared" si="520"/>
        <v>100</v>
      </c>
    </row>
    <row r="1044" spans="1:14" s="52" customFormat="1">
      <c r="A1044" s="93" t="s">
        <v>105</v>
      </c>
      <c r="B1044" s="94" t="s">
        <v>450</v>
      </c>
      <c r="C1044" s="94" t="s">
        <v>21</v>
      </c>
      <c r="D1044" s="94" t="s">
        <v>30</v>
      </c>
      <c r="E1044" s="94" t="s">
        <v>489</v>
      </c>
      <c r="F1044" s="94">
        <v>500</v>
      </c>
      <c r="G1044" s="96"/>
      <c r="H1044" s="96">
        <f>H1045</f>
        <v>25366.460999999999</v>
      </c>
      <c r="I1044" s="96">
        <f t="shared" ref="I1044:K1044" si="535">I1045</f>
        <v>0</v>
      </c>
      <c r="J1044" s="96">
        <f t="shared" si="535"/>
        <v>0</v>
      </c>
      <c r="K1044" s="96">
        <f t="shared" si="535"/>
        <v>0</v>
      </c>
      <c r="L1044" s="96">
        <f t="shared" ref="L1044:L1047" si="536">K1044/H1044*100</f>
        <v>0</v>
      </c>
      <c r="M1044" s="96">
        <v>0</v>
      </c>
      <c r="N1044" s="60"/>
    </row>
    <row r="1045" spans="1:14" s="52" customFormat="1">
      <c r="A1045" s="93" t="s">
        <v>144</v>
      </c>
      <c r="B1045" s="94" t="s">
        <v>450</v>
      </c>
      <c r="C1045" s="94" t="s">
        <v>21</v>
      </c>
      <c r="D1045" s="94" t="s">
        <v>30</v>
      </c>
      <c r="E1045" s="94" t="s">
        <v>489</v>
      </c>
      <c r="F1045" s="94">
        <v>520</v>
      </c>
      <c r="G1045" s="96"/>
      <c r="H1045" s="96">
        <v>25366.460999999999</v>
      </c>
      <c r="I1045" s="96">
        <v>0</v>
      </c>
      <c r="J1045" s="96">
        <v>0</v>
      </c>
      <c r="K1045" s="96">
        <v>0</v>
      </c>
      <c r="L1045" s="96">
        <f t="shared" si="536"/>
        <v>0</v>
      </c>
      <c r="M1045" s="96">
        <v>0</v>
      </c>
      <c r="N1045" s="60"/>
    </row>
    <row r="1046" spans="1:14" s="52" customFormat="1" ht="25.5">
      <c r="A1046" s="93" t="s">
        <v>130</v>
      </c>
      <c r="B1046" s="94" t="s">
        <v>450</v>
      </c>
      <c r="C1046" s="94" t="s">
        <v>21</v>
      </c>
      <c r="D1046" s="94" t="s">
        <v>30</v>
      </c>
      <c r="E1046" s="94" t="s">
        <v>489</v>
      </c>
      <c r="F1046" s="94">
        <v>600</v>
      </c>
      <c r="G1046" s="96"/>
      <c r="H1046" s="96">
        <f>H1047</f>
        <v>4290.93</v>
      </c>
      <c r="I1046" s="96">
        <f t="shared" ref="I1046:K1046" si="537">I1047</f>
        <v>0</v>
      </c>
      <c r="J1046" s="96">
        <f t="shared" si="537"/>
        <v>0</v>
      </c>
      <c r="K1046" s="96">
        <f t="shared" si="537"/>
        <v>0</v>
      </c>
      <c r="L1046" s="96">
        <f t="shared" si="536"/>
        <v>0</v>
      </c>
      <c r="M1046" s="96">
        <v>0</v>
      </c>
      <c r="N1046" s="60"/>
    </row>
    <row r="1047" spans="1:14" s="52" customFormat="1">
      <c r="A1047" s="93" t="s">
        <v>132</v>
      </c>
      <c r="B1047" s="94" t="s">
        <v>450</v>
      </c>
      <c r="C1047" s="94" t="s">
        <v>21</v>
      </c>
      <c r="D1047" s="94" t="s">
        <v>30</v>
      </c>
      <c r="E1047" s="94" t="s">
        <v>489</v>
      </c>
      <c r="F1047" s="94">
        <v>610</v>
      </c>
      <c r="G1047" s="96"/>
      <c r="H1047" s="96">
        <v>4290.93</v>
      </c>
      <c r="I1047" s="96">
        <v>0</v>
      </c>
      <c r="J1047" s="96">
        <v>0</v>
      </c>
      <c r="K1047" s="96">
        <v>0</v>
      </c>
      <c r="L1047" s="96">
        <f t="shared" si="536"/>
        <v>0</v>
      </c>
      <c r="M1047" s="96">
        <v>0</v>
      </c>
      <c r="N1047" s="60"/>
    </row>
    <row r="1048" spans="1:14">
      <c r="A1048" s="93" t="s">
        <v>128</v>
      </c>
      <c r="B1048" s="94" t="s">
        <v>450</v>
      </c>
      <c r="C1048" s="94" t="s">
        <v>21</v>
      </c>
      <c r="D1048" s="94" t="s">
        <v>30</v>
      </c>
      <c r="E1048" s="94" t="s">
        <v>465</v>
      </c>
      <c r="F1048" s="95" t="s">
        <v>0</v>
      </c>
      <c r="G1048" s="96">
        <v>31680</v>
      </c>
      <c r="H1048" s="96">
        <f>H1049</f>
        <v>31680</v>
      </c>
      <c r="I1048" s="96">
        <f t="shared" ref="I1048:K1049" si="538">I1049</f>
        <v>29012.6</v>
      </c>
      <c r="J1048" s="96">
        <f t="shared" si="538"/>
        <v>29012.6</v>
      </c>
      <c r="K1048" s="96">
        <f t="shared" si="538"/>
        <v>29012.6</v>
      </c>
      <c r="L1048" s="96">
        <f t="shared" si="519"/>
        <v>91.580176767676775</v>
      </c>
      <c r="M1048" s="96">
        <f t="shared" si="520"/>
        <v>100</v>
      </c>
    </row>
    <row r="1049" spans="1:14" ht="25.5">
      <c r="A1049" s="93" t="s">
        <v>130</v>
      </c>
      <c r="B1049" s="94" t="s">
        <v>450</v>
      </c>
      <c r="C1049" s="94" t="s">
        <v>21</v>
      </c>
      <c r="D1049" s="94" t="s">
        <v>30</v>
      </c>
      <c r="E1049" s="94" t="s">
        <v>465</v>
      </c>
      <c r="F1049" s="94" t="s">
        <v>131</v>
      </c>
      <c r="G1049" s="96">
        <v>31680</v>
      </c>
      <c r="H1049" s="96">
        <f>H1050</f>
        <v>31680</v>
      </c>
      <c r="I1049" s="96">
        <f t="shared" si="538"/>
        <v>29012.6</v>
      </c>
      <c r="J1049" s="96">
        <f t="shared" si="538"/>
        <v>29012.6</v>
      </c>
      <c r="K1049" s="96">
        <f t="shared" si="538"/>
        <v>29012.6</v>
      </c>
      <c r="L1049" s="96">
        <f t="shared" si="519"/>
        <v>91.580176767676775</v>
      </c>
      <c r="M1049" s="96">
        <f t="shared" si="520"/>
        <v>100</v>
      </c>
    </row>
    <row r="1050" spans="1:14">
      <c r="A1050" s="93" t="s">
        <v>132</v>
      </c>
      <c r="B1050" s="94" t="s">
        <v>450</v>
      </c>
      <c r="C1050" s="94" t="s">
        <v>21</v>
      </c>
      <c r="D1050" s="94" t="s">
        <v>30</v>
      </c>
      <c r="E1050" s="94" t="s">
        <v>465</v>
      </c>
      <c r="F1050" s="94" t="s">
        <v>133</v>
      </c>
      <c r="G1050" s="96">
        <v>31680</v>
      </c>
      <c r="H1050" s="96">
        <v>31680</v>
      </c>
      <c r="I1050" s="96">
        <v>29012.6</v>
      </c>
      <c r="J1050" s="96">
        <v>29012.6</v>
      </c>
      <c r="K1050" s="96">
        <v>29012.6</v>
      </c>
      <c r="L1050" s="96">
        <f t="shared" si="519"/>
        <v>91.580176767676775</v>
      </c>
      <c r="M1050" s="96">
        <f t="shared" si="520"/>
        <v>100</v>
      </c>
    </row>
    <row r="1051" spans="1:14" ht="51">
      <c r="A1051" s="93" t="s">
        <v>432</v>
      </c>
      <c r="B1051" s="94" t="s">
        <v>450</v>
      </c>
      <c r="C1051" s="94" t="s">
        <v>21</v>
      </c>
      <c r="D1051" s="94" t="s">
        <v>30</v>
      </c>
      <c r="E1051" s="94" t="s">
        <v>490</v>
      </c>
      <c r="F1051" s="95" t="s">
        <v>0</v>
      </c>
      <c r="G1051" s="96">
        <v>25690.2</v>
      </c>
      <c r="H1051" s="96">
        <f>H1052</f>
        <v>25690.2</v>
      </c>
      <c r="I1051" s="96">
        <f t="shared" ref="I1051:K1052" si="539">I1052</f>
        <v>0</v>
      </c>
      <c r="J1051" s="96">
        <f t="shared" si="539"/>
        <v>0</v>
      </c>
      <c r="K1051" s="96">
        <f t="shared" si="539"/>
        <v>0</v>
      </c>
      <c r="L1051" s="96">
        <f t="shared" si="519"/>
        <v>0</v>
      </c>
      <c r="M1051" s="96">
        <v>0</v>
      </c>
    </row>
    <row r="1052" spans="1:14">
      <c r="A1052" s="93" t="s">
        <v>160</v>
      </c>
      <c r="B1052" s="94" t="s">
        <v>450</v>
      </c>
      <c r="C1052" s="94" t="s">
        <v>21</v>
      </c>
      <c r="D1052" s="94" t="s">
        <v>30</v>
      </c>
      <c r="E1052" s="94" t="s">
        <v>490</v>
      </c>
      <c r="F1052" s="94" t="s">
        <v>161</v>
      </c>
      <c r="G1052" s="96">
        <v>25690.2</v>
      </c>
      <c r="H1052" s="96">
        <f>H1053</f>
        <v>25690.2</v>
      </c>
      <c r="I1052" s="96">
        <f t="shared" si="539"/>
        <v>0</v>
      </c>
      <c r="J1052" s="96">
        <f t="shared" si="539"/>
        <v>0</v>
      </c>
      <c r="K1052" s="96">
        <f t="shared" si="539"/>
        <v>0</v>
      </c>
      <c r="L1052" s="96">
        <f t="shared" si="519"/>
        <v>0</v>
      </c>
      <c r="M1052" s="96">
        <v>0</v>
      </c>
    </row>
    <row r="1053" spans="1:14">
      <c r="A1053" s="93" t="s">
        <v>434</v>
      </c>
      <c r="B1053" s="94" t="s">
        <v>450</v>
      </c>
      <c r="C1053" s="94" t="s">
        <v>21</v>
      </c>
      <c r="D1053" s="94" t="s">
        <v>30</v>
      </c>
      <c r="E1053" s="94" t="s">
        <v>490</v>
      </c>
      <c r="F1053" s="94" t="s">
        <v>435</v>
      </c>
      <c r="G1053" s="96">
        <v>25690.2</v>
      </c>
      <c r="H1053" s="96">
        <v>25690.2</v>
      </c>
      <c r="I1053" s="96">
        <v>0</v>
      </c>
      <c r="J1053" s="96">
        <v>0</v>
      </c>
      <c r="K1053" s="96">
        <v>0</v>
      </c>
      <c r="L1053" s="96">
        <f t="shared" si="519"/>
        <v>0</v>
      </c>
      <c r="M1053" s="96">
        <v>0</v>
      </c>
    </row>
    <row r="1054" spans="1:14">
      <c r="A1054" s="93" t="s">
        <v>485</v>
      </c>
      <c r="B1054" s="94" t="s">
        <v>450</v>
      </c>
      <c r="C1054" s="94" t="s">
        <v>21</v>
      </c>
      <c r="D1054" s="94" t="s">
        <v>30</v>
      </c>
      <c r="E1054" s="94" t="s">
        <v>491</v>
      </c>
      <c r="F1054" s="95" t="s">
        <v>0</v>
      </c>
      <c r="G1054" s="96">
        <v>19325</v>
      </c>
      <c r="H1054" s="96">
        <f>H1055+H1057</f>
        <v>19325</v>
      </c>
      <c r="I1054" s="96">
        <f t="shared" ref="I1054:K1054" si="540">I1055+I1057</f>
        <v>10642.2</v>
      </c>
      <c r="J1054" s="96">
        <f t="shared" si="540"/>
        <v>10642.2</v>
      </c>
      <c r="K1054" s="96">
        <f t="shared" si="540"/>
        <v>8364.8408999999992</v>
      </c>
      <c r="L1054" s="96">
        <f t="shared" si="519"/>
        <v>43.28507580853816</v>
      </c>
      <c r="M1054" s="96">
        <f t="shared" si="520"/>
        <v>78.600673732874768</v>
      </c>
    </row>
    <row r="1055" spans="1:14">
      <c r="A1055" s="93" t="s">
        <v>152</v>
      </c>
      <c r="B1055" s="94" t="s">
        <v>450</v>
      </c>
      <c r="C1055" s="94" t="s">
        <v>21</v>
      </c>
      <c r="D1055" s="94" t="s">
        <v>30</v>
      </c>
      <c r="E1055" s="94" t="s">
        <v>491</v>
      </c>
      <c r="F1055" s="94" t="s">
        <v>153</v>
      </c>
      <c r="G1055" s="96">
        <v>7725</v>
      </c>
      <c r="H1055" s="96">
        <f>H1056</f>
        <v>7725</v>
      </c>
      <c r="I1055" s="96">
        <f t="shared" ref="I1055:K1055" si="541">I1056</f>
        <v>5067</v>
      </c>
      <c r="J1055" s="96">
        <f t="shared" si="541"/>
        <v>5067</v>
      </c>
      <c r="K1055" s="96">
        <f t="shared" si="541"/>
        <v>2789.6408999999999</v>
      </c>
      <c r="L1055" s="96">
        <f t="shared" si="519"/>
        <v>36.111856310679606</v>
      </c>
      <c r="M1055" s="96">
        <f t="shared" si="520"/>
        <v>55.055079928952047</v>
      </c>
    </row>
    <row r="1056" spans="1:14" ht="25.5">
      <c r="A1056" s="93" t="s">
        <v>154</v>
      </c>
      <c r="B1056" s="94" t="s">
        <v>450</v>
      </c>
      <c r="C1056" s="94" t="s">
        <v>21</v>
      </c>
      <c r="D1056" s="94" t="s">
        <v>30</v>
      </c>
      <c r="E1056" s="94" t="s">
        <v>491</v>
      </c>
      <c r="F1056" s="94" t="s">
        <v>155</v>
      </c>
      <c r="G1056" s="96">
        <v>7725</v>
      </c>
      <c r="H1056" s="96">
        <v>7725</v>
      </c>
      <c r="I1056" s="96">
        <v>5067</v>
      </c>
      <c r="J1056" s="96">
        <v>5067</v>
      </c>
      <c r="K1056" s="96">
        <v>2789.6408999999999</v>
      </c>
      <c r="L1056" s="96">
        <f t="shared" si="519"/>
        <v>36.111856310679606</v>
      </c>
      <c r="M1056" s="96">
        <f t="shared" si="520"/>
        <v>55.055079928952047</v>
      </c>
    </row>
    <row r="1057" spans="1:13" ht="25.5">
      <c r="A1057" s="93" t="s">
        <v>130</v>
      </c>
      <c r="B1057" s="94" t="s">
        <v>450</v>
      </c>
      <c r="C1057" s="94" t="s">
        <v>21</v>
      </c>
      <c r="D1057" s="94" t="s">
        <v>30</v>
      </c>
      <c r="E1057" s="94" t="s">
        <v>491</v>
      </c>
      <c r="F1057" s="94" t="s">
        <v>131</v>
      </c>
      <c r="G1057" s="96">
        <v>11600</v>
      </c>
      <c r="H1057" s="96">
        <f>H1058+H1059</f>
        <v>11600</v>
      </c>
      <c r="I1057" s="96">
        <f t="shared" ref="I1057:K1057" si="542">I1058+I1059</f>
        <v>5575.2</v>
      </c>
      <c r="J1057" s="96">
        <f t="shared" si="542"/>
        <v>5575.2</v>
      </c>
      <c r="K1057" s="96">
        <f t="shared" si="542"/>
        <v>5575.2</v>
      </c>
      <c r="L1057" s="96">
        <f t="shared" si="519"/>
        <v>48.062068965517241</v>
      </c>
      <c r="M1057" s="96">
        <f t="shared" si="520"/>
        <v>100</v>
      </c>
    </row>
    <row r="1058" spans="1:13">
      <c r="A1058" s="93" t="s">
        <v>132</v>
      </c>
      <c r="B1058" s="94" t="s">
        <v>450</v>
      </c>
      <c r="C1058" s="94" t="s">
        <v>21</v>
      </c>
      <c r="D1058" s="94" t="s">
        <v>30</v>
      </c>
      <c r="E1058" s="94" t="s">
        <v>491</v>
      </c>
      <c r="F1058" s="94" t="s">
        <v>133</v>
      </c>
      <c r="G1058" s="96">
        <v>800</v>
      </c>
      <c r="H1058" s="96">
        <v>800</v>
      </c>
      <c r="I1058" s="96">
        <v>425.2</v>
      </c>
      <c r="J1058" s="96">
        <v>425.2</v>
      </c>
      <c r="K1058" s="96">
        <v>425.2</v>
      </c>
      <c r="L1058" s="96">
        <f t="shared" si="519"/>
        <v>53.15</v>
      </c>
      <c r="M1058" s="96">
        <f t="shared" si="520"/>
        <v>100</v>
      </c>
    </row>
    <row r="1059" spans="1:13">
      <c r="A1059" s="93" t="s">
        <v>165</v>
      </c>
      <c r="B1059" s="94" t="s">
        <v>450</v>
      </c>
      <c r="C1059" s="94" t="s">
        <v>21</v>
      </c>
      <c r="D1059" s="94" t="s">
        <v>30</v>
      </c>
      <c r="E1059" s="94" t="s">
        <v>491</v>
      </c>
      <c r="F1059" s="94" t="s">
        <v>166</v>
      </c>
      <c r="G1059" s="96">
        <v>10800</v>
      </c>
      <c r="H1059" s="96">
        <v>10800</v>
      </c>
      <c r="I1059" s="96">
        <v>5150</v>
      </c>
      <c r="J1059" s="96">
        <v>5150</v>
      </c>
      <c r="K1059" s="96">
        <v>5150</v>
      </c>
      <c r="L1059" s="96">
        <f t="shared" si="519"/>
        <v>47.685185185185183</v>
      </c>
      <c r="M1059" s="96">
        <f t="shared" si="520"/>
        <v>100</v>
      </c>
    </row>
    <row r="1060" spans="1:13">
      <c r="A1060" s="93" t="s">
        <v>202</v>
      </c>
      <c r="B1060" s="94" t="s">
        <v>450</v>
      </c>
      <c r="C1060" s="94" t="s">
        <v>21</v>
      </c>
      <c r="D1060" s="94" t="s">
        <v>30</v>
      </c>
      <c r="E1060" s="94" t="s">
        <v>203</v>
      </c>
      <c r="F1060" s="95" t="s">
        <v>0</v>
      </c>
      <c r="G1060" s="96">
        <v>48871.5</v>
      </c>
      <c r="H1060" s="96">
        <f>H1061+H1065+H1068</f>
        <v>48871.5</v>
      </c>
      <c r="I1060" s="96">
        <f t="shared" ref="I1060:K1060" si="543">I1061+I1065+I1068</f>
        <v>22570.278999999999</v>
      </c>
      <c r="J1060" s="96">
        <f t="shared" si="543"/>
        <v>22570.278999999999</v>
      </c>
      <c r="K1060" s="96">
        <f t="shared" si="543"/>
        <v>22570.278999999999</v>
      </c>
      <c r="L1060" s="96">
        <f t="shared" si="519"/>
        <v>46.182906192770837</v>
      </c>
      <c r="M1060" s="96">
        <f t="shared" si="520"/>
        <v>100</v>
      </c>
    </row>
    <row r="1061" spans="1:13">
      <c r="A1061" s="93" t="s">
        <v>128</v>
      </c>
      <c r="B1061" s="94" t="s">
        <v>450</v>
      </c>
      <c r="C1061" s="94" t="s">
        <v>21</v>
      </c>
      <c r="D1061" s="94" t="s">
        <v>30</v>
      </c>
      <c r="E1061" s="94" t="s">
        <v>204</v>
      </c>
      <c r="F1061" s="95" t="s">
        <v>0</v>
      </c>
      <c r="G1061" s="96">
        <v>21293.5</v>
      </c>
      <c r="H1061" s="96">
        <f>H1062</f>
        <v>21293.5</v>
      </c>
      <c r="I1061" s="96">
        <f t="shared" ref="I1061:K1061" si="544">I1062</f>
        <v>18393.5</v>
      </c>
      <c r="J1061" s="96">
        <f t="shared" si="544"/>
        <v>18393.5</v>
      </c>
      <c r="K1061" s="96">
        <f t="shared" si="544"/>
        <v>18393.5</v>
      </c>
      <c r="L1061" s="96">
        <f t="shared" si="519"/>
        <v>86.380820438161876</v>
      </c>
      <c r="M1061" s="96">
        <f t="shared" si="520"/>
        <v>100</v>
      </c>
    </row>
    <row r="1062" spans="1:13" ht="25.5">
      <c r="A1062" s="93" t="s">
        <v>130</v>
      </c>
      <c r="B1062" s="94" t="s">
        <v>450</v>
      </c>
      <c r="C1062" s="94" t="s">
        <v>21</v>
      </c>
      <c r="D1062" s="94" t="s">
        <v>30</v>
      </c>
      <c r="E1062" s="94" t="s">
        <v>204</v>
      </c>
      <c r="F1062" s="94" t="s">
        <v>131</v>
      </c>
      <c r="G1062" s="96">
        <v>21293.5</v>
      </c>
      <c r="H1062" s="96">
        <f>H1063+H1064</f>
        <v>21293.5</v>
      </c>
      <c r="I1062" s="96">
        <f t="shared" ref="I1062:K1062" si="545">I1063+I1064</f>
        <v>18393.5</v>
      </c>
      <c r="J1062" s="96">
        <f t="shared" si="545"/>
        <v>18393.5</v>
      </c>
      <c r="K1062" s="96">
        <f t="shared" si="545"/>
        <v>18393.5</v>
      </c>
      <c r="L1062" s="96">
        <f t="shared" si="519"/>
        <v>86.380820438161876</v>
      </c>
      <c r="M1062" s="96">
        <f t="shared" si="520"/>
        <v>100</v>
      </c>
    </row>
    <row r="1063" spans="1:13">
      <c r="A1063" s="93" t="s">
        <v>132</v>
      </c>
      <c r="B1063" s="94" t="s">
        <v>450</v>
      </c>
      <c r="C1063" s="94" t="s">
        <v>21</v>
      </c>
      <c r="D1063" s="94" t="s">
        <v>30</v>
      </c>
      <c r="E1063" s="94" t="s">
        <v>204</v>
      </c>
      <c r="F1063" s="94" t="s">
        <v>133</v>
      </c>
      <c r="G1063" s="96">
        <v>10424.6</v>
      </c>
      <c r="H1063" s="96">
        <v>10424.6</v>
      </c>
      <c r="I1063" s="96">
        <v>8624.6</v>
      </c>
      <c r="J1063" s="96">
        <v>8624.6</v>
      </c>
      <c r="K1063" s="96">
        <v>8624.6</v>
      </c>
      <c r="L1063" s="96">
        <f t="shared" si="519"/>
        <v>82.733150432630509</v>
      </c>
      <c r="M1063" s="96">
        <f t="shared" si="520"/>
        <v>100</v>
      </c>
    </row>
    <row r="1064" spans="1:13">
      <c r="A1064" s="93" t="s">
        <v>165</v>
      </c>
      <c r="B1064" s="94" t="s">
        <v>450</v>
      </c>
      <c r="C1064" s="94" t="s">
        <v>21</v>
      </c>
      <c r="D1064" s="94" t="s">
        <v>30</v>
      </c>
      <c r="E1064" s="94" t="s">
        <v>204</v>
      </c>
      <c r="F1064" s="94" t="s">
        <v>166</v>
      </c>
      <c r="G1064" s="96">
        <v>10868.9</v>
      </c>
      <c r="H1064" s="96">
        <v>10868.9</v>
      </c>
      <c r="I1064" s="96">
        <v>9768.9</v>
      </c>
      <c r="J1064" s="96">
        <v>9768.9</v>
      </c>
      <c r="K1064" s="96">
        <v>9768.9</v>
      </c>
      <c r="L1064" s="96">
        <f t="shared" si="519"/>
        <v>89.879380618093833</v>
      </c>
      <c r="M1064" s="96">
        <f t="shared" si="520"/>
        <v>100</v>
      </c>
    </row>
    <row r="1065" spans="1:13" ht="51">
      <c r="A1065" s="93" t="s">
        <v>432</v>
      </c>
      <c r="B1065" s="94" t="s">
        <v>450</v>
      </c>
      <c r="C1065" s="94" t="s">
        <v>21</v>
      </c>
      <c r="D1065" s="94" t="s">
        <v>30</v>
      </c>
      <c r="E1065" s="94" t="s">
        <v>492</v>
      </c>
      <c r="F1065" s="95" t="s">
        <v>0</v>
      </c>
      <c r="G1065" s="96">
        <v>20918</v>
      </c>
      <c r="H1065" s="96">
        <f>H1066</f>
        <v>20918</v>
      </c>
      <c r="I1065" s="96">
        <f t="shared" ref="I1065:K1066" si="546">I1066</f>
        <v>0</v>
      </c>
      <c r="J1065" s="96">
        <f t="shared" si="546"/>
        <v>0</v>
      </c>
      <c r="K1065" s="96">
        <f t="shared" si="546"/>
        <v>0</v>
      </c>
      <c r="L1065" s="96">
        <f t="shared" si="519"/>
        <v>0</v>
      </c>
      <c r="M1065" s="96">
        <v>0</v>
      </c>
    </row>
    <row r="1066" spans="1:13">
      <c r="A1066" s="93" t="s">
        <v>160</v>
      </c>
      <c r="B1066" s="94" t="s">
        <v>450</v>
      </c>
      <c r="C1066" s="94" t="s">
        <v>21</v>
      </c>
      <c r="D1066" s="94" t="s">
        <v>30</v>
      </c>
      <c r="E1066" s="94" t="s">
        <v>492</v>
      </c>
      <c r="F1066" s="94" t="s">
        <v>161</v>
      </c>
      <c r="G1066" s="96">
        <v>20918</v>
      </c>
      <c r="H1066" s="96">
        <f>H1067</f>
        <v>20918</v>
      </c>
      <c r="I1066" s="96">
        <f t="shared" si="546"/>
        <v>0</v>
      </c>
      <c r="J1066" s="96">
        <f t="shared" si="546"/>
        <v>0</v>
      </c>
      <c r="K1066" s="96">
        <f t="shared" si="546"/>
        <v>0</v>
      </c>
      <c r="L1066" s="96">
        <f t="shared" si="519"/>
        <v>0</v>
      </c>
      <c r="M1066" s="96">
        <v>0</v>
      </c>
    </row>
    <row r="1067" spans="1:13">
      <c r="A1067" s="93" t="s">
        <v>434</v>
      </c>
      <c r="B1067" s="94" t="s">
        <v>450</v>
      </c>
      <c r="C1067" s="94" t="s">
        <v>21</v>
      </c>
      <c r="D1067" s="94" t="s">
        <v>30</v>
      </c>
      <c r="E1067" s="94" t="s">
        <v>492</v>
      </c>
      <c r="F1067" s="94" t="s">
        <v>435</v>
      </c>
      <c r="G1067" s="96">
        <v>20918</v>
      </c>
      <c r="H1067" s="96">
        <v>20918</v>
      </c>
      <c r="I1067" s="96">
        <v>0</v>
      </c>
      <c r="J1067" s="96">
        <v>0</v>
      </c>
      <c r="K1067" s="96">
        <v>0</v>
      </c>
      <c r="L1067" s="96">
        <f t="shared" si="519"/>
        <v>0</v>
      </c>
      <c r="M1067" s="96">
        <v>0</v>
      </c>
    </row>
    <row r="1068" spans="1:13">
      <c r="A1068" s="93" t="s">
        <v>485</v>
      </c>
      <c r="B1068" s="94" t="s">
        <v>450</v>
      </c>
      <c r="C1068" s="94" t="s">
        <v>21</v>
      </c>
      <c r="D1068" s="94" t="s">
        <v>30</v>
      </c>
      <c r="E1068" s="94" t="s">
        <v>493</v>
      </c>
      <c r="F1068" s="95" t="s">
        <v>0</v>
      </c>
      <c r="G1068" s="96">
        <v>6660</v>
      </c>
      <c r="H1068" s="96">
        <f>H1069</f>
        <v>6660</v>
      </c>
      <c r="I1068" s="96">
        <f t="shared" ref="I1068:K1068" si="547">I1069</f>
        <v>4176.7789999999995</v>
      </c>
      <c r="J1068" s="96">
        <f t="shared" si="547"/>
        <v>4176.7789999999995</v>
      </c>
      <c r="K1068" s="96">
        <f t="shared" si="547"/>
        <v>4176.7789999999995</v>
      </c>
      <c r="L1068" s="96">
        <f t="shared" si="519"/>
        <v>62.71439939939939</v>
      </c>
      <c r="M1068" s="96">
        <f t="shared" si="520"/>
        <v>100</v>
      </c>
    </row>
    <row r="1069" spans="1:13" ht="25.5">
      <c r="A1069" s="93" t="s">
        <v>130</v>
      </c>
      <c r="B1069" s="94" t="s">
        <v>450</v>
      </c>
      <c r="C1069" s="94" t="s">
        <v>21</v>
      </c>
      <c r="D1069" s="94" t="s">
        <v>30</v>
      </c>
      <c r="E1069" s="94" t="s">
        <v>493</v>
      </c>
      <c r="F1069" s="94" t="s">
        <v>131</v>
      </c>
      <c r="G1069" s="96">
        <v>6660</v>
      </c>
      <c r="H1069" s="96">
        <f>H1070+H1071</f>
        <v>6660</v>
      </c>
      <c r="I1069" s="96">
        <f t="shared" ref="I1069:K1069" si="548">I1070+I1071</f>
        <v>4176.7789999999995</v>
      </c>
      <c r="J1069" s="96">
        <f t="shared" si="548"/>
        <v>4176.7789999999995</v>
      </c>
      <c r="K1069" s="96">
        <f t="shared" si="548"/>
        <v>4176.7789999999995</v>
      </c>
      <c r="L1069" s="96">
        <f t="shared" si="519"/>
        <v>62.71439939939939</v>
      </c>
      <c r="M1069" s="96">
        <f t="shared" si="520"/>
        <v>100</v>
      </c>
    </row>
    <row r="1070" spans="1:13">
      <c r="A1070" s="93" t="s">
        <v>132</v>
      </c>
      <c r="B1070" s="94" t="s">
        <v>450</v>
      </c>
      <c r="C1070" s="94" t="s">
        <v>21</v>
      </c>
      <c r="D1070" s="94" t="s">
        <v>30</v>
      </c>
      <c r="E1070" s="94" t="s">
        <v>493</v>
      </c>
      <c r="F1070" s="94" t="s">
        <v>133</v>
      </c>
      <c r="G1070" s="96">
        <v>3453</v>
      </c>
      <c r="H1070" s="96">
        <v>3453</v>
      </c>
      <c r="I1070" s="96">
        <v>2158.5439999999999</v>
      </c>
      <c r="J1070" s="96">
        <v>2158.5439999999999</v>
      </c>
      <c r="K1070" s="96">
        <v>2158.5439999999999</v>
      </c>
      <c r="L1070" s="96">
        <f t="shared" si="519"/>
        <v>62.512134375905006</v>
      </c>
      <c r="M1070" s="96">
        <f t="shared" si="520"/>
        <v>100</v>
      </c>
    </row>
    <row r="1071" spans="1:13">
      <c r="A1071" s="93" t="s">
        <v>165</v>
      </c>
      <c r="B1071" s="94" t="s">
        <v>450</v>
      </c>
      <c r="C1071" s="94" t="s">
        <v>21</v>
      </c>
      <c r="D1071" s="94" t="s">
        <v>30</v>
      </c>
      <c r="E1071" s="94" t="s">
        <v>493</v>
      </c>
      <c r="F1071" s="94" t="s">
        <v>166</v>
      </c>
      <c r="G1071" s="96">
        <v>3207</v>
      </c>
      <c r="H1071" s="96">
        <v>3207</v>
      </c>
      <c r="I1071" s="96">
        <v>2018.2349999999999</v>
      </c>
      <c r="J1071" s="96">
        <v>2018.2349999999999</v>
      </c>
      <c r="K1071" s="96">
        <v>2018.2349999999999</v>
      </c>
      <c r="L1071" s="96">
        <f t="shared" si="519"/>
        <v>62.93217960710944</v>
      </c>
      <c r="M1071" s="96">
        <f t="shared" si="520"/>
        <v>100</v>
      </c>
    </row>
    <row r="1072" spans="1:13" ht="25.5">
      <c r="A1072" s="93" t="s">
        <v>466</v>
      </c>
      <c r="B1072" s="94" t="s">
        <v>450</v>
      </c>
      <c r="C1072" s="94" t="s">
        <v>21</v>
      </c>
      <c r="D1072" s="94" t="s">
        <v>30</v>
      </c>
      <c r="E1072" s="94" t="s">
        <v>467</v>
      </c>
      <c r="F1072" s="95" t="s">
        <v>0</v>
      </c>
      <c r="G1072" s="96">
        <v>403027.1</v>
      </c>
      <c r="H1072" s="103">
        <f>H1073+H1076+H1085+H1093</f>
        <v>403027.1</v>
      </c>
      <c r="I1072" s="103">
        <f t="shared" ref="I1072:K1072" si="549">I1073+I1076+I1085+I1093</f>
        <v>353767.37</v>
      </c>
      <c r="J1072" s="103">
        <f t="shared" si="549"/>
        <v>353767.37</v>
      </c>
      <c r="K1072" s="103">
        <f t="shared" si="549"/>
        <v>350976.91105999995</v>
      </c>
      <c r="L1072" s="96">
        <f t="shared" si="519"/>
        <v>87.085188827252551</v>
      </c>
      <c r="M1072" s="96">
        <f t="shared" si="520"/>
        <v>99.211216416030666</v>
      </c>
    </row>
    <row r="1073" spans="1:13" ht="51">
      <c r="A1073" s="93" t="s">
        <v>494</v>
      </c>
      <c r="B1073" s="94" t="s">
        <v>450</v>
      </c>
      <c r="C1073" s="94" t="s">
        <v>21</v>
      </c>
      <c r="D1073" s="94" t="s">
        <v>30</v>
      </c>
      <c r="E1073" s="94" t="s">
        <v>495</v>
      </c>
      <c r="F1073" s="95" t="s">
        <v>0</v>
      </c>
      <c r="G1073" s="96">
        <v>6781</v>
      </c>
      <c r="H1073" s="96">
        <f>H1074</f>
        <v>6781</v>
      </c>
      <c r="I1073" s="96">
        <f t="shared" ref="I1073:K1074" si="550">I1074</f>
        <v>4297.82</v>
      </c>
      <c r="J1073" s="96">
        <f t="shared" si="550"/>
        <v>4297.82</v>
      </c>
      <c r="K1073" s="96">
        <f t="shared" si="550"/>
        <v>3732.1686199999999</v>
      </c>
      <c r="L1073" s="96">
        <f t="shared" si="519"/>
        <v>55.038617018138915</v>
      </c>
      <c r="M1073" s="96">
        <f t="shared" si="520"/>
        <v>86.838644242895242</v>
      </c>
    </row>
    <row r="1074" spans="1:13" ht="38.25">
      <c r="A1074" s="93" t="s">
        <v>148</v>
      </c>
      <c r="B1074" s="94" t="s">
        <v>450</v>
      </c>
      <c r="C1074" s="94" t="s">
        <v>21</v>
      </c>
      <c r="D1074" s="94" t="s">
        <v>30</v>
      </c>
      <c r="E1074" s="94" t="s">
        <v>495</v>
      </c>
      <c r="F1074" s="94" t="s">
        <v>149</v>
      </c>
      <c r="G1074" s="96">
        <v>6781</v>
      </c>
      <c r="H1074" s="96">
        <f>H1075</f>
        <v>6781</v>
      </c>
      <c r="I1074" s="96">
        <f t="shared" si="550"/>
        <v>4297.82</v>
      </c>
      <c r="J1074" s="96">
        <f t="shared" si="550"/>
        <v>4297.82</v>
      </c>
      <c r="K1074" s="96">
        <f t="shared" si="550"/>
        <v>3732.1686199999999</v>
      </c>
      <c r="L1074" s="96">
        <f t="shared" si="519"/>
        <v>55.038617018138915</v>
      </c>
      <c r="M1074" s="96">
        <f t="shared" si="520"/>
        <v>86.838644242895242</v>
      </c>
    </row>
    <row r="1075" spans="1:13">
      <c r="A1075" s="93" t="s">
        <v>150</v>
      </c>
      <c r="B1075" s="94" t="s">
        <v>450</v>
      </c>
      <c r="C1075" s="94" t="s">
        <v>21</v>
      </c>
      <c r="D1075" s="94" t="s">
        <v>30</v>
      </c>
      <c r="E1075" s="94" t="s">
        <v>495</v>
      </c>
      <c r="F1075" s="94" t="s">
        <v>151</v>
      </c>
      <c r="G1075" s="96">
        <v>6781</v>
      </c>
      <c r="H1075" s="96">
        <v>6781</v>
      </c>
      <c r="I1075" s="96">
        <v>4297.82</v>
      </c>
      <c r="J1075" s="96">
        <v>4297.82</v>
      </c>
      <c r="K1075" s="96">
        <v>3732.1686199999999</v>
      </c>
      <c r="L1075" s="96">
        <f t="shared" si="519"/>
        <v>55.038617018138915</v>
      </c>
      <c r="M1075" s="96">
        <f t="shared" si="520"/>
        <v>86.838644242895242</v>
      </c>
    </row>
    <row r="1076" spans="1:13">
      <c r="A1076" s="93" t="s">
        <v>146</v>
      </c>
      <c r="B1076" s="94" t="s">
        <v>450</v>
      </c>
      <c r="C1076" s="94" t="s">
        <v>21</v>
      </c>
      <c r="D1076" s="94" t="s">
        <v>30</v>
      </c>
      <c r="E1076" s="94" t="s">
        <v>496</v>
      </c>
      <c r="F1076" s="95" t="s">
        <v>0</v>
      </c>
      <c r="G1076" s="96">
        <v>52077.599999999999</v>
      </c>
      <c r="H1076" s="96">
        <f>H1077+H1079+H1081+H1083</f>
        <v>52077.599999999999</v>
      </c>
      <c r="I1076" s="96">
        <f t="shared" ref="I1076:K1076" si="551">I1077+I1079+I1081+I1083</f>
        <v>35840.25</v>
      </c>
      <c r="J1076" s="96">
        <f t="shared" si="551"/>
        <v>35840.25</v>
      </c>
      <c r="K1076" s="96">
        <f t="shared" si="551"/>
        <v>34181.898690000002</v>
      </c>
      <c r="L1076" s="96">
        <f t="shared" si="519"/>
        <v>65.636470747499885</v>
      </c>
      <c r="M1076" s="96">
        <f t="shared" si="520"/>
        <v>95.37293598677465</v>
      </c>
    </row>
    <row r="1077" spans="1:13" ht="38.25">
      <c r="A1077" s="93" t="s">
        <v>148</v>
      </c>
      <c r="B1077" s="94" t="s">
        <v>450</v>
      </c>
      <c r="C1077" s="94" t="s">
        <v>21</v>
      </c>
      <c r="D1077" s="94" t="s">
        <v>30</v>
      </c>
      <c r="E1077" s="94" t="s">
        <v>496</v>
      </c>
      <c r="F1077" s="94" t="s">
        <v>149</v>
      </c>
      <c r="G1077" s="96">
        <v>49756.1</v>
      </c>
      <c r="H1077" s="96">
        <f>H1078</f>
        <v>49756.1</v>
      </c>
      <c r="I1077" s="96">
        <f t="shared" ref="I1077:K1077" si="552">I1078</f>
        <v>33875.199999999997</v>
      </c>
      <c r="J1077" s="96">
        <f t="shared" si="552"/>
        <v>33875.199999999997</v>
      </c>
      <c r="K1077" s="96">
        <f t="shared" si="552"/>
        <v>32336.24252</v>
      </c>
      <c r="L1077" s="96">
        <f t="shared" si="519"/>
        <v>64.989503839730205</v>
      </c>
      <c r="M1077" s="96">
        <f t="shared" si="520"/>
        <v>95.456978910825626</v>
      </c>
    </row>
    <row r="1078" spans="1:13">
      <c r="A1078" s="93" t="s">
        <v>150</v>
      </c>
      <c r="B1078" s="94" t="s">
        <v>450</v>
      </c>
      <c r="C1078" s="94" t="s">
        <v>21</v>
      </c>
      <c r="D1078" s="94" t="s">
        <v>30</v>
      </c>
      <c r="E1078" s="94" t="s">
        <v>496</v>
      </c>
      <c r="F1078" s="94" t="s">
        <v>151</v>
      </c>
      <c r="G1078" s="96">
        <v>49756.1</v>
      </c>
      <c r="H1078" s="96">
        <f>47711.9+2044.2</f>
        <v>49756.1</v>
      </c>
      <c r="I1078" s="96">
        <v>33875.199999999997</v>
      </c>
      <c r="J1078" s="96">
        <v>33875.199999999997</v>
      </c>
      <c r="K1078" s="96">
        <v>32336.24252</v>
      </c>
      <c r="L1078" s="96">
        <f t="shared" si="519"/>
        <v>64.989503839730205</v>
      </c>
      <c r="M1078" s="96">
        <f t="shared" si="520"/>
        <v>95.456978910825626</v>
      </c>
    </row>
    <row r="1079" spans="1:13">
      <c r="A1079" s="93" t="s">
        <v>152</v>
      </c>
      <c r="B1079" s="94" t="s">
        <v>450</v>
      </c>
      <c r="C1079" s="94" t="s">
        <v>21</v>
      </c>
      <c r="D1079" s="94" t="s">
        <v>30</v>
      </c>
      <c r="E1079" s="94" t="s">
        <v>496</v>
      </c>
      <c r="F1079" s="94" t="s">
        <v>153</v>
      </c>
      <c r="G1079" s="96">
        <v>2259.3000000000002</v>
      </c>
      <c r="H1079" s="96">
        <f>H1080</f>
        <v>2259.3000000000002</v>
      </c>
      <c r="I1079" s="96">
        <f t="shared" ref="I1079:K1079" si="553">I1080</f>
        <v>1904.3</v>
      </c>
      <c r="J1079" s="96">
        <f t="shared" si="553"/>
        <v>1904.3</v>
      </c>
      <c r="K1079" s="96">
        <f t="shared" si="553"/>
        <v>1785.1291699999999</v>
      </c>
      <c r="L1079" s="96">
        <f t="shared" ref="L1079:L1145" si="554">K1079/H1079*100</f>
        <v>79.012489266586982</v>
      </c>
      <c r="M1079" s="96">
        <f t="shared" ref="M1079:M1145" si="555">K1079/I1079*100</f>
        <v>93.742013863361862</v>
      </c>
    </row>
    <row r="1080" spans="1:13" ht="25.5">
      <c r="A1080" s="93" t="s">
        <v>154</v>
      </c>
      <c r="B1080" s="94" t="s">
        <v>450</v>
      </c>
      <c r="C1080" s="94" t="s">
        <v>21</v>
      </c>
      <c r="D1080" s="94" t="s">
        <v>30</v>
      </c>
      <c r="E1080" s="94" t="s">
        <v>496</v>
      </c>
      <c r="F1080" s="94" t="s">
        <v>155</v>
      </c>
      <c r="G1080" s="96">
        <v>2259.3000000000002</v>
      </c>
      <c r="H1080" s="96">
        <v>2259.3000000000002</v>
      </c>
      <c r="I1080" s="96">
        <v>1904.3</v>
      </c>
      <c r="J1080" s="96">
        <v>1904.3</v>
      </c>
      <c r="K1080" s="96">
        <v>1785.1291699999999</v>
      </c>
      <c r="L1080" s="96">
        <f t="shared" si="554"/>
        <v>79.012489266586982</v>
      </c>
      <c r="M1080" s="96">
        <f t="shared" si="555"/>
        <v>93.742013863361862</v>
      </c>
    </row>
    <row r="1081" spans="1:13">
      <c r="A1081" s="93" t="s">
        <v>156</v>
      </c>
      <c r="B1081" s="94" t="s">
        <v>450</v>
      </c>
      <c r="C1081" s="94" t="s">
        <v>21</v>
      </c>
      <c r="D1081" s="94" t="s">
        <v>30</v>
      </c>
      <c r="E1081" s="94" t="s">
        <v>496</v>
      </c>
      <c r="F1081" s="94" t="s">
        <v>157</v>
      </c>
      <c r="G1081" s="96">
        <v>60</v>
      </c>
      <c r="H1081" s="96">
        <f>H1082</f>
        <v>60</v>
      </c>
      <c r="I1081" s="96">
        <f t="shared" ref="I1081:K1081" si="556">I1082</f>
        <v>60</v>
      </c>
      <c r="J1081" s="96">
        <f t="shared" si="556"/>
        <v>60</v>
      </c>
      <c r="K1081" s="96">
        <f t="shared" si="556"/>
        <v>60</v>
      </c>
      <c r="L1081" s="96">
        <f t="shared" si="554"/>
        <v>100</v>
      </c>
      <c r="M1081" s="96">
        <v>0</v>
      </c>
    </row>
    <row r="1082" spans="1:13">
      <c r="A1082" s="93" t="s">
        <v>158</v>
      </c>
      <c r="B1082" s="94" t="s">
        <v>450</v>
      </c>
      <c r="C1082" s="94" t="s">
        <v>21</v>
      </c>
      <c r="D1082" s="94" t="s">
        <v>30</v>
      </c>
      <c r="E1082" s="94" t="s">
        <v>496</v>
      </c>
      <c r="F1082" s="94" t="s">
        <v>159</v>
      </c>
      <c r="G1082" s="96">
        <v>60</v>
      </c>
      <c r="H1082" s="96">
        <v>60</v>
      </c>
      <c r="I1082" s="96">
        <v>60</v>
      </c>
      <c r="J1082" s="96">
        <v>60</v>
      </c>
      <c r="K1082" s="96">
        <v>60</v>
      </c>
      <c r="L1082" s="96">
        <f t="shared" si="554"/>
        <v>100</v>
      </c>
      <c r="M1082" s="96">
        <v>0</v>
      </c>
    </row>
    <row r="1083" spans="1:13">
      <c r="A1083" s="93" t="s">
        <v>160</v>
      </c>
      <c r="B1083" s="94" t="s">
        <v>450</v>
      </c>
      <c r="C1083" s="94" t="s">
        <v>21</v>
      </c>
      <c r="D1083" s="94" t="s">
        <v>30</v>
      </c>
      <c r="E1083" s="94" t="s">
        <v>496</v>
      </c>
      <c r="F1083" s="94" t="s">
        <v>161</v>
      </c>
      <c r="G1083" s="96">
        <v>2.2000000000000002</v>
      </c>
      <c r="H1083" s="96">
        <f>H1084</f>
        <v>2.2000000000000002</v>
      </c>
      <c r="I1083" s="96">
        <f t="shared" ref="I1083:K1083" si="557">I1084</f>
        <v>0.75</v>
      </c>
      <c r="J1083" s="96">
        <f t="shared" si="557"/>
        <v>0.75</v>
      </c>
      <c r="K1083" s="96">
        <f t="shared" si="557"/>
        <v>0.52700000000000002</v>
      </c>
      <c r="L1083" s="96">
        <f t="shared" si="554"/>
        <v>23.954545454545453</v>
      </c>
      <c r="M1083" s="96">
        <f t="shared" si="555"/>
        <v>70.266666666666666</v>
      </c>
    </row>
    <row r="1084" spans="1:13">
      <c r="A1084" s="93" t="s">
        <v>162</v>
      </c>
      <c r="B1084" s="94" t="s">
        <v>450</v>
      </c>
      <c r="C1084" s="94" t="s">
        <v>21</v>
      </c>
      <c r="D1084" s="94" t="s">
        <v>30</v>
      </c>
      <c r="E1084" s="94" t="s">
        <v>496</v>
      </c>
      <c r="F1084" s="94" t="s">
        <v>163</v>
      </c>
      <c r="G1084" s="96">
        <v>2.2000000000000002</v>
      </c>
      <c r="H1084" s="96">
        <v>2.2000000000000002</v>
      </c>
      <c r="I1084" s="96">
        <v>0.75</v>
      </c>
      <c r="J1084" s="96">
        <v>0.75</v>
      </c>
      <c r="K1084" s="96">
        <v>0.52700000000000002</v>
      </c>
      <c r="L1084" s="96">
        <f t="shared" si="554"/>
        <v>23.954545454545453</v>
      </c>
      <c r="M1084" s="96">
        <f t="shared" si="555"/>
        <v>70.266666666666666</v>
      </c>
    </row>
    <row r="1085" spans="1:13">
      <c r="A1085" s="93" t="s">
        <v>485</v>
      </c>
      <c r="B1085" s="94" t="s">
        <v>450</v>
      </c>
      <c r="C1085" s="94" t="s">
        <v>21</v>
      </c>
      <c r="D1085" s="94" t="s">
        <v>30</v>
      </c>
      <c r="E1085" s="94" t="s">
        <v>497</v>
      </c>
      <c r="F1085" s="95" t="s">
        <v>0</v>
      </c>
      <c r="G1085" s="96">
        <v>14800</v>
      </c>
      <c r="H1085" s="96">
        <f>H1086+H1088+H1091</f>
        <v>14800</v>
      </c>
      <c r="I1085" s="96">
        <f t="shared" ref="I1085:K1085" si="558">I1086+I1088+I1091</f>
        <v>4072</v>
      </c>
      <c r="J1085" s="96">
        <f t="shared" si="558"/>
        <v>4072</v>
      </c>
      <c r="K1085" s="96">
        <f t="shared" si="558"/>
        <v>3505.5437499999998</v>
      </c>
      <c r="L1085" s="96">
        <f t="shared" si="554"/>
        <v>23.686106418918918</v>
      </c>
      <c r="M1085" s="96">
        <f t="shared" si="555"/>
        <v>86.088991895874258</v>
      </c>
    </row>
    <row r="1086" spans="1:13">
      <c r="A1086" s="93" t="s">
        <v>152</v>
      </c>
      <c r="B1086" s="94" t="s">
        <v>450</v>
      </c>
      <c r="C1086" s="94" t="s">
        <v>21</v>
      </c>
      <c r="D1086" s="94" t="s">
        <v>30</v>
      </c>
      <c r="E1086" s="94" t="s">
        <v>497</v>
      </c>
      <c r="F1086" s="94" t="s">
        <v>153</v>
      </c>
      <c r="G1086" s="96">
        <v>450</v>
      </c>
      <c r="H1086" s="96">
        <f>H1087</f>
        <v>450</v>
      </c>
      <c r="I1086" s="96">
        <f t="shared" ref="I1086:K1086" si="559">I1087</f>
        <v>422</v>
      </c>
      <c r="J1086" s="96">
        <f t="shared" si="559"/>
        <v>422</v>
      </c>
      <c r="K1086" s="96">
        <f t="shared" si="559"/>
        <v>297.04374999999999</v>
      </c>
      <c r="L1086" s="96">
        <f t="shared" si="554"/>
        <v>66.009722222222223</v>
      </c>
      <c r="M1086" s="96">
        <f t="shared" si="555"/>
        <v>70.389514218009481</v>
      </c>
    </row>
    <row r="1087" spans="1:13" ht="25.5">
      <c r="A1087" s="93" t="s">
        <v>154</v>
      </c>
      <c r="B1087" s="94" t="s">
        <v>450</v>
      </c>
      <c r="C1087" s="94" t="s">
        <v>21</v>
      </c>
      <c r="D1087" s="94" t="s">
        <v>30</v>
      </c>
      <c r="E1087" s="94" t="s">
        <v>497</v>
      </c>
      <c r="F1087" s="94" t="s">
        <v>155</v>
      </c>
      <c r="G1087" s="96">
        <v>450</v>
      </c>
      <c r="H1087" s="96">
        <v>450</v>
      </c>
      <c r="I1087" s="96">
        <v>422</v>
      </c>
      <c r="J1087" s="96">
        <v>422</v>
      </c>
      <c r="K1087" s="96">
        <v>297.04374999999999</v>
      </c>
      <c r="L1087" s="96">
        <f t="shared" si="554"/>
        <v>66.009722222222223</v>
      </c>
      <c r="M1087" s="96">
        <f t="shared" si="555"/>
        <v>70.389514218009481</v>
      </c>
    </row>
    <row r="1088" spans="1:13">
      <c r="A1088" s="93" t="s">
        <v>156</v>
      </c>
      <c r="B1088" s="94" t="s">
        <v>450</v>
      </c>
      <c r="C1088" s="94" t="s">
        <v>21</v>
      </c>
      <c r="D1088" s="94" t="s">
        <v>30</v>
      </c>
      <c r="E1088" s="94" t="s">
        <v>497</v>
      </c>
      <c r="F1088" s="94" t="s">
        <v>157</v>
      </c>
      <c r="G1088" s="96">
        <v>12500</v>
      </c>
      <c r="H1088" s="96">
        <f>H1089+H1090</f>
        <v>12500</v>
      </c>
      <c r="I1088" s="96">
        <f t="shared" ref="I1088:K1088" si="560">I1089+I1090</f>
        <v>2500</v>
      </c>
      <c r="J1088" s="96">
        <f t="shared" si="560"/>
        <v>2500</v>
      </c>
      <c r="K1088" s="96">
        <f t="shared" si="560"/>
        <v>2058.5</v>
      </c>
      <c r="L1088" s="96">
        <f t="shared" si="554"/>
        <v>16.468</v>
      </c>
      <c r="M1088" s="96">
        <v>0</v>
      </c>
    </row>
    <row r="1089" spans="1:14">
      <c r="A1089" s="93" t="s">
        <v>438</v>
      </c>
      <c r="B1089" s="94" t="s">
        <v>450</v>
      </c>
      <c r="C1089" s="94" t="s">
        <v>21</v>
      </c>
      <c r="D1089" s="94" t="s">
        <v>30</v>
      </c>
      <c r="E1089" s="94" t="s">
        <v>497</v>
      </c>
      <c r="F1089" s="94" t="s">
        <v>439</v>
      </c>
      <c r="G1089" s="96">
        <v>2500</v>
      </c>
      <c r="H1089" s="96">
        <v>2500</v>
      </c>
      <c r="I1089" s="96">
        <v>2500</v>
      </c>
      <c r="J1089" s="96">
        <v>2500</v>
      </c>
      <c r="K1089" s="96">
        <v>2058.5</v>
      </c>
      <c r="L1089" s="96">
        <f t="shared" si="554"/>
        <v>82.34</v>
      </c>
      <c r="M1089" s="96">
        <v>0</v>
      </c>
    </row>
    <row r="1090" spans="1:14">
      <c r="A1090" s="93" t="s">
        <v>158</v>
      </c>
      <c r="B1090" s="94" t="s">
        <v>450</v>
      </c>
      <c r="C1090" s="94" t="s">
        <v>21</v>
      </c>
      <c r="D1090" s="94" t="s">
        <v>30</v>
      </c>
      <c r="E1090" s="94" t="s">
        <v>497</v>
      </c>
      <c r="F1090" s="94" t="s">
        <v>159</v>
      </c>
      <c r="G1090" s="96">
        <v>10000</v>
      </c>
      <c r="H1090" s="96">
        <v>10000</v>
      </c>
      <c r="I1090" s="96">
        <v>0</v>
      </c>
      <c r="J1090" s="96">
        <v>0</v>
      </c>
      <c r="K1090" s="96">
        <v>0</v>
      </c>
      <c r="L1090" s="96">
        <f t="shared" si="554"/>
        <v>0</v>
      </c>
      <c r="M1090" s="96">
        <v>0</v>
      </c>
    </row>
    <row r="1091" spans="1:14" ht="25.5">
      <c r="A1091" s="93" t="s">
        <v>130</v>
      </c>
      <c r="B1091" s="94" t="s">
        <v>450</v>
      </c>
      <c r="C1091" s="94" t="s">
        <v>21</v>
      </c>
      <c r="D1091" s="94" t="s">
        <v>30</v>
      </c>
      <c r="E1091" s="94" t="s">
        <v>497</v>
      </c>
      <c r="F1091" s="94" t="s">
        <v>131</v>
      </c>
      <c r="G1091" s="96">
        <v>1850</v>
      </c>
      <c r="H1091" s="96">
        <f>H1092</f>
        <v>1850</v>
      </c>
      <c r="I1091" s="96">
        <f t="shared" ref="I1091:K1091" si="561">I1092</f>
        <v>1150</v>
      </c>
      <c r="J1091" s="96">
        <f t="shared" si="561"/>
        <v>1150</v>
      </c>
      <c r="K1091" s="96">
        <f t="shared" si="561"/>
        <v>1150</v>
      </c>
      <c r="L1091" s="96">
        <f t="shared" si="554"/>
        <v>62.162162162162161</v>
      </c>
      <c r="M1091" s="96">
        <f t="shared" si="555"/>
        <v>100</v>
      </c>
    </row>
    <row r="1092" spans="1:14">
      <c r="A1092" s="93" t="s">
        <v>165</v>
      </c>
      <c r="B1092" s="94" t="s">
        <v>450</v>
      </c>
      <c r="C1092" s="94" t="s">
        <v>21</v>
      </c>
      <c r="D1092" s="94" t="s">
        <v>30</v>
      </c>
      <c r="E1092" s="94" t="s">
        <v>497</v>
      </c>
      <c r="F1092" s="94" t="s">
        <v>166</v>
      </c>
      <c r="G1092" s="96">
        <v>1850</v>
      </c>
      <c r="H1092" s="96">
        <v>1850</v>
      </c>
      <c r="I1092" s="96">
        <v>1150</v>
      </c>
      <c r="J1092" s="96">
        <v>1150</v>
      </c>
      <c r="K1092" s="96">
        <v>1150</v>
      </c>
      <c r="L1092" s="96">
        <f t="shared" si="554"/>
        <v>62.162162162162161</v>
      </c>
      <c r="M1092" s="96">
        <f t="shared" si="555"/>
        <v>100</v>
      </c>
    </row>
    <row r="1093" spans="1:14" ht="63.75">
      <c r="A1093" s="93" t="s">
        <v>498</v>
      </c>
      <c r="B1093" s="94" t="s">
        <v>450</v>
      </c>
      <c r="C1093" s="94" t="s">
        <v>21</v>
      </c>
      <c r="D1093" s="94" t="s">
        <v>30</v>
      </c>
      <c r="E1093" s="94" t="s">
        <v>499</v>
      </c>
      <c r="F1093" s="95" t="s">
        <v>0</v>
      </c>
      <c r="G1093" s="96">
        <v>329368.5</v>
      </c>
      <c r="H1093" s="96">
        <f>H1094</f>
        <v>329368.5</v>
      </c>
      <c r="I1093" s="96">
        <f t="shared" ref="I1093:K1094" si="562">I1094</f>
        <v>309557.3</v>
      </c>
      <c r="J1093" s="96">
        <f t="shared" si="562"/>
        <v>309557.3</v>
      </c>
      <c r="K1093" s="96">
        <f t="shared" si="562"/>
        <v>309557.3</v>
      </c>
      <c r="L1093" s="96">
        <f t="shared" si="554"/>
        <v>93.98509572105408</v>
      </c>
      <c r="M1093" s="96">
        <f t="shared" si="555"/>
        <v>100</v>
      </c>
    </row>
    <row r="1094" spans="1:14">
      <c r="A1094" s="93" t="s">
        <v>105</v>
      </c>
      <c r="B1094" s="94" t="s">
        <v>450</v>
      </c>
      <c r="C1094" s="94" t="s">
        <v>21</v>
      </c>
      <c r="D1094" s="94" t="s">
        <v>30</v>
      </c>
      <c r="E1094" s="94" t="s">
        <v>499</v>
      </c>
      <c r="F1094" s="94" t="s">
        <v>106</v>
      </c>
      <c r="G1094" s="96">
        <v>329368.5</v>
      </c>
      <c r="H1094" s="96">
        <f>H1095</f>
        <v>329368.5</v>
      </c>
      <c r="I1094" s="96">
        <f t="shared" si="562"/>
        <v>309557.3</v>
      </c>
      <c r="J1094" s="96">
        <f t="shared" si="562"/>
        <v>309557.3</v>
      </c>
      <c r="K1094" s="96">
        <f t="shared" si="562"/>
        <v>309557.3</v>
      </c>
      <c r="L1094" s="96">
        <f t="shared" si="554"/>
        <v>93.98509572105408</v>
      </c>
      <c r="M1094" s="96">
        <f t="shared" si="555"/>
        <v>100</v>
      </c>
    </row>
    <row r="1095" spans="1:14">
      <c r="A1095" s="93" t="s">
        <v>144</v>
      </c>
      <c r="B1095" s="94" t="s">
        <v>450</v>
      </c>
      <c r="C1095" s="94" t="s">
        <v>21</v>
      </c>
      <c r="D1095" s="94" t="s">
        <v>30</v>
      </c>
      <c r="E1095" s="94" t="s">
        <v>499</v>
      </c>
      <c r="F1095" s="94" t="s">
        <v>145</v>
      </c>
      <c r="G1095" s="96">
        <v>329368.5</v>
      </c>
      <c r="H1095" s="96">
        <v>329368.5</v>
      </c>
      <c r="I1095" s="96">
        <v>309557.3</v>
      </c>
      <c r="J1095" s="96">
        <v>309557.3</v>
      </c>
      <c r="K1095" s="96">
        <v>309557.3</v>
      </c>
      <c r="L1095" s="96">
        <f t="shared" si="554"/>
        <v>93.98509572105408</v>
      </c>
      <c r="M1095" s="96">
        <f t="shared" si="555"/>
        <v>100</v>
      </c>
    </row>
    <row r="1096" spans="1:14">
      <c r="A1096" s="93" t="s">
        <v>451</v>
      </c>
      <c r="B1096" s="94" t="s">
        <v>450</v>
      </c>
      <c r="C1096" s="94" t="s">
        <v>21</v>
      </c>
      <c r="D1096" s="94" t="s">
        <v>30</v>
      </c>
      <c r="E1096" s="94" t="s">
        <v>452</v>
      </c>
      <c r="F1096" s="95" t="s">
        <v>0</v>
      </c>
      <c r="G1096" s="96">
        <v>670</v>
      </c>
      <c r="H1096" s="96">
        <f>H1097</f>
        <v>670</v>
      </c>
      <c r="I1096" s="96">
        <f t="shared" ref="I1096:K1096" si="563">I1097</f>
        <v>199.5</v>
      </c>
      <c r="J1096" s="96">
        <f t="shared" si="563"/>
        <v>199.5</v>
      </c>
      <c r="K1096" s="96">
        <f t="shared" si="563"/>
        <v>195.3</v>
      </c>
      <c r="L1096" s="96">
        <f t="shared" si="554"/>
        <v>29.149253731343283</v>
      </c>
      <c r="M1096" s="96">
        <f t="shared" si="555"/>
        <v>97.894736842105274</v>
      </c>
    </row>
    <row r="1097" spans="1:14">
      <c r="A1097" s="93" t="s">
        <v>485</v>
      </c>
      <c r="B1097" s="94" t="s">
        <v>450</v>
      </c>
      <c r="C1097" s="94" t="s">
        <v>21</v>
      </c>
      <c r="D1097" s="94" t="s">
        <v>30</v>
      </c>
      <c r="E1097" s="94" t="s">
        <v>500</v>
      </c>
      <c r="F1097" s="95" t="s">
        <v>0</v>
      </c>
      <c r="G1097" s="96">
        <v>670</v>
      </c>
      <c r="H1097" s="96">
        <f>H1098+H1100</f>
        <v>670</v>
      </c>
      <c r="I1097" s="96">
        <f t="shared" ref="I1097:K1097" si="564">I1098+I1100</f>
        <v>199.5</v>
      </c>
      <c r="J1097" s="96">
        <f t="shared" si="564"/>
        <v>199.5</v>
      </c>
      <c r="K1097" s="96">
        <f t="shared" si="564"/>
        <v>195.3</v>
      </c>
      <c r="L1097" s="96">
        <f t="shared" si="554"/>
        <v>29.149253731343283</v>
      </c>
      <c r="M1097" s="96">
        <f t="shared" si="555"/>
        <v>97.894736842105274</v>
      </c>
    </row>
    <row r="1098" spans="1:14">
      <c r="A1098" s="93" t="s">
        <v>152</v>
      </c>
      <c r="B1098" s="94" t="s">
        <v>450</v>
      </c>
      <c r="C1098" s="94" t="s">
        <v>21</v>
      </c>
      <c r="D1098" s="94" t="s">
        <v>30</v>
      </c>
      <c r="E1098" s="94" t="s">
        <v>500</v>
      </c>
      <c r="F1098" s="94" t="s">
        <v>153</v>
      </c>
      <c r="G1098" s="96">
        <v>8.4</v>
      </c>
      <c r="H1098" s="96">
        <f>H1099</f>
        <v>8.4</v>
      </c>
      <c r="I1098" s="96">
        <f t="shared" ref="I1098:K1098" si="565">I1099</f>
        <v>4.2</v>
      </c>
      <c r="J1098" s="96">
        <f t="shared" si="565"/>
        <v>4.2</v>
      </c>
      <c r="K1098" s="96">
        <f t="shared" si="565"/>
        <v>0</v>
      </c>
      <c r="L1098" s="96">
        <f t="shared" si="554"/>
        <v>0</v>
      </c>
      <c r="M1098" s="96">
        <f t="shared" si="555"/>
        <v>0</v>
      </c>
    </row>
    <row r="1099" spans="1:14" ht="25.5">
      <c r="A1099" s="93" t="s">
        <v>154</v>
      </c>
      <c r="B1099" s="94" t="s">
        <v>450</v>
      </c>
      <c r="C1099" s="94" t="s">
        <v>21</v>
      </c>
      <c r="D1099" s="94" t="s">
        <v>30</v>
      </c>
      <c r="E1099" s="94" t="s">
        <v>500</v>
      </c>
      <c r="F1099" s="94" t="s">
        <v>155</v>
      </c>
      <c r="G1099" s="96">
        <v>8.4</v>
      </c>
      <c r="H1099" s="96">
        <v>8.4</v>
      </c>
      <c r="I1099" s="96">
        <v>4.2</v>
      </c>
      <c r="J1099" s="96">
        <v>4.2</v>
      </c>
      <c r="K1099" s="96">
        <v>0</v>
      </c>
      <c r="L1099" s="96">
        <f t="shared" si="554"/>
        <v>0</v>
      </c>
      <c r="M1099" s="96">
        <f t="shared" si="555"/>
        <v>0</v>
      </c>
    </row>
    <row r="1100" spans="1:14">
      <c r="A1100" s="93" t="s">
        <v>156</v>
      </c>
      <c r="B1100" s="94" t="s">
        <v>450</v>
      </c>
      <c r="C1100" s="94" t="s">
        <v>21</v>
      </c>
      <c r="D1100" s="94" t="s">
        <v>30</v>
      </c>
      <c r="E1100" s="94" t="s">
        <v>500</v>
      </c>
      <c r="F1100" s="94" t="s">
        <v>157</v>
      </c>
      <c r="G1100" s="96">
        <v>661.6</v>
      </c>
      <c r="H1100" s="96">
        <f>H1101</f>
        <v>661.6</v>
      </c>
      <c r="I1100" s="96">
        <f t="shared" ref="I1100:K1100" si="566">I1101</f>
        <v>195.3</v>
      </c>
      <c r="J1100" s="96">
        <f t="shared" si="566"/>
        <v>195.3</v>
      </c>
      <c r="K1100" s="96">
        <f t="shared" si="566"/>
        <v>195.3</v>
      </c>
      <c r="L1100" s="96">
        <f t="shared" si="554"/>
        <v>29.519347037484884</v>
      </c>
      <c r="M1100" s="96">
        <f t="shared" si="555"/>
        <v>100</v>
      </c>
    </row>
    <row r="1101" spans="1:14">
      <c r="A1101" s="93" t="s">
        <v>158</v>
      </c>
      <c r="B1101" s="94" t="s">
        <v>450</v>
      </c>
      <c r="C1101" s="94" t="s">
        <v>21</v>
      </c>
      <c r="D1101" s="94" t="s">
        <v>30</v>
      </c>
      <c r="E1101" s="94" t="s">
        <v>500</v>
      </c>
      <c r="F1101" s="94" t="s">
        <v>159</v>
      </c>
      <c r="G1101" s="96">
        <v>661.6</v>
      </c>
      <c r="H1101" s="96">
        <v>661.6</v>
      </c>
      <c r="I1101" s="96">
        <v>195.3</v>
      </c>
      <c r="J1101" s="96">
        <v>195.3</v>
      </c>
      <c r="K1101" s="96">
        <v>195.3</v>
      </c>
      <c r="L1101" s="96">
        <f t="shared" si="554"/>
        <v>29.519347037484884</v>
      </c>
      <c r="M1101" s="96">
        <f t="shared" si="555"/>
        <v>100</v>
      </c>
    </row>
    <row r="1102" spans="1:14" s="22" customFormat="1" hidden="1">
      <c r="A1102" s="93" t="s">
        <v>485</v>
      </c>
      <c r="B1102" s="94" t="s">
        <v>450</v>
      </c>
      <c r="C1102" s="94" t="s">
        <v>21</v>
      </c>
      <c r="D1102" s="94" t="s">
        <v>30</v>
      </c>
      <c r="E1102" s="102" t="s">
        <v>1179</v>
      </c>
      <c r="F1102" s="94"/>
      <c r="G1102" s="96"/>
      <c r="H1102" s="96">
        <f>H1103</f>
        <v>0</v>
      </c>
      <c r="I1102" s="96">
        <f t="shared" ref="I1102:K1103" si="567">I1103</f>
        <v>0</v>
      </c>
      <c r="J1102" s="96">
        <f t="shared" si="567"/>
        <v>0</v>
      </c>
      <c r="K1102" s="96">
        <f t="shared" si="567"/>
        <v>0</v>
      </c>
      <c r="L1102" s="96" t="e">
        <f t="shared" si="554"/>
        <v>#DIV/0!</v>
      </c>
      <c r="M1102" s="96">
        <v>0</v>
      </c>
      <c r="N1102" s="60"/>
    </row>
    <row r="1103" spans="1:14" s="22" customFormat="1" ht="25.5" hidden="1">
      <c r="A1103" s="93" t="s">
        <v>130</v>
      </c>
      <c r="B1103" s="94" t="s">
        <v>450</v>
      </c>
      <c r="C1103" s="94" t="s">
        <v>21</v>
      </c>
      <c r="D1103" s="94" t="s">
        <v>30</v>
      </c>
      <c r="E1103" s="102" t="s">
        <v>1179</v>
      </c>
      <c r="F1103" s="94">
        <v>600</v>
      </c>
      <c r="G1103" s="96"/>
      <c r="H1103" s="96">
        <f>H1104</f>
        <v>0</v>
      </c>
      <c r="I1103" s="96">
        <f t="shared" si="567"/>
        <v>0</v>
      </c>
      <c r="J1103" s="96">
        <f t="shared" si="567"/>
        <v>0</v>
      </c>
      <c r="K1103" s="96">
        <f t="shared" si="567"/>
        <v>0</v>
      </c>
      <c r="L1103" s="96" t="e">
        <f t="shared" si="554"/>
        <v>#DIV/0!</v>
      </c>
      <c r="M1103" s="96">
        <v>0</v>
      </c>
      <c r="N1103" s="60"/>
    </row>
    <row r="1104" spans="1:14" s="22" customFormat="1" hidden="1">
      <c r="A1104" s="93" t="s">
        <v>132</v>
      </c>
      <c r="B1104" s="94" t="s">
        <v>450</v>
      </c>
      <c r="C1104" s="94" t="s">
        <v>21</v>
      </c>
      <c r="D1104" s="94" t="s">
        <v>30</v>
      </c>
      <c r="E1104" s="102" t="s">
        <v>1179</v>
      </c>
      <c r="F1104" s="94">
        <v>610</v>
      </c>
      <c r="G1104" s="96"/>
      <c r="H1104" s="96"/>
      <c r="I1104" s="96">
        <v>0</v>
      </c>
      <c r="J1104" s="96">
        <v>0</v>
      </c>
      <c r="K1104" s="96">
        <v>0</v>
      </c>
      <c r="L1104" s="96" t="e">
        <f t="shared" si="554"/>
        <v>#DIV/0!</v>
      </c>
      <c r="M1104" s="96">
        <v>0</v>
      </c>
      <c r="N1104" s="60"/>
    </row>
    <row r="1105" spans="1:14" ht="25.5">
      <c r="A1105" s="93" t="s">
        <v>404</v>
      </c>
      <c r="B1105" s="94" t="s">
        <v>450</v>
      </c>
      <c r="C1105" s="94" t="s">
        <v>21</v>
      </c>
      <c r="D1105" s="94" t="s">
        <v>30</v>
      </c>
      <c r="E1105" s="94" t="s">
        <v>405</v>
      </c>
      <c r="F1105" s="95" t="s">
        <v>0</v>
      </c>
      <c r="G1105" s="96">
        <v>5006.5</v>
      </c>
      <c r="H1105" s="96">
        <f>H1106+H1121</f>
        <v>8578.9</v>
      </c>
      <c r="I1105" s="96">
        <f t="shared" ref="I1105:K1105" si="568">I1106+I1121</f>
        <v>3236</v>
      </c>
      <c r="J1105" s="96">
        <f t="shared" si="568"/>
        <v>3236</v>
      </c>
      <c r="K1105" s="96">
        <f t="shared" si="568"/>
        <v>3176</v>
      </c>
      <c r="L1105" s="96">
        <f t="shared" si="554"/>
        <v>37.021063306484514</v>
      </c>
      <c r="M1105" s="96">
        <f t="shared" si="555"/>
        <v>98.145859085290482</v>
      </c>
    </row>
    <row r="1106" spans="1:14">
      <c r="A1106" s="93" t="s">
        <v>406</v>
      </c>
      <c r="B1106" s="94" t="s">
        <v>450</v>
      </c>
      <c r="C1106" s="94" t="s">
        <v>21</v>
      </c>
      <c r="D1106" s="94" t="s">
        <v>30</v>
      </c>
      <c r="E1106" s="94" t="s">
        <v>407</v>
      </c>
      <c r="F1106" s="95" t="s">
        <v>0</v>
      </c>
      <c r="G1106" s="96">
        <v>4406.5</v>
      </c>
      <c r="H1106" s="96">
        <f>H1107+H1110+H1114+H1118</f>
        <v>7978.9</v>
      </c>
      <c r="I1106" s="96">
        <f t="shared" ref="I1106:K1106" si="569">I1107+I1110+I1114+I1118</f>
        <v>2981</v>
      </c>
      <c r="J1106" s="96">
        <f t="shared" si="569"/>
        <v>2981</v>
      </c>
      <c r="K1106" s="96">
        <f t="shared" si="569"/>
        <v>2981</v>
      </c>
      <c r="L1106" s="96">
        <f t="shared" si="554"/>
        <v>37.361039742320372</v>
      </c>
      <c r="M1106" s="96">
        <f t="shared" si="555"/>
        <v>100</v>
      </c>
    </row>
    <row r="1107" spans="1:14" s="52" customFormat="1" ht="25.5">
      <c r="A1107" s="104" t="s">
        <v>1203</v>
      </c>
      <c r="B1107" s="94" t="s">
        <v>450</v>
      </c>
      <c r="C1107" s="94" t="s">
        <v>21</v>
      </c>
      <c r="D1107" s="94" t="s">
        <v>30</v>
      </c>
      <c r="E1107" s="102" t="s">
        <v>409</v>
      </c>
      <c r="F1107" s="95"/>
      <c r="G1107" s="96"/>
      <c r="H1107" s="96">
        <f>H1108</f>
        <v>3572.4</v>
      </c>
      <c r="I1107" s="96">
        <f t="shared" ref="I1107:K1108" si="570">I1108</f>
        <v>0</v>
      </c>
      <c r="J1107" s="96">
        <f t="shared" si="570"/>
        <v>0</v>
      </c>
      <c r="K1107" s="96">
        <f t="shared" si="570"/>
        <v>0</v>
      </c>
      <c r="L1107" s="96">
        <f t="shared" ref="L1107:L1109" si="571">K1107/H1107*100</f>
        <v>0</v>
      </c>
      <c r="M1107" s="96">
        <v>0</v>
      </c>
      <c r="N1107" s="60"/>
    </row>
    <row r="1108" spans="1:14" s="52" customFormat="1" ht="25.5">
      <c r="A1108" s="93" t="s">
        <v>130</v>
      </c>
      <c r="B1108" s="94" t="s">
        <v>450</v>
      </c>
      <c r="C1108" s="94" t="s">
        <v>21</v>
      </c>
      <c r="D1108" s="94" t="s">
        <v>30</v>
      </c>
      <c r="E1108" s="102" t="s">
        <v>409</v>
      </c>
      <c r="F1108" s="94">
        <v>600</v>
      </c>
      <c r="G1108" s="96"/>
      <c r="H1108" s="96">
        <f>H1109</f>
        <v>3572.4</v>
      </c>
      <c r="I1108" s="96">
        <f t="shared" si="570"/>
        <v>0</v>
      </c>
      <c r="J1108" s="96">
        <f t="shared" si="570"/>
        <v>0</v>
      </c>
      <c r="K1108" s="96">
        <f t="shared" si="570"/>
        <v>0</v>
      </c>
      <c r="L1108" s="96">
        <f t="shared" si="571"/>
        <v>0</v>
      </c>
      <c r="M1108" s="96">
        <v>0</v>
      </c>
      <c r="N1108" s="60"/>
    </row>
    <row r="1109" spans="1:14" s="52" customFormat="1">
      <c r="A1109" s="93" t="s">
        <v>132</v>
      </c>
      <c r="B1109" s="94" t="s">
        <v>450</v>
      </c>
      <c r="C1109" s="94" t="s">
        <v>21</v>
      </c>
      <c r="D1109" s="94" t="s">
        <v>30</v>
      </c>
      <c r="E1109" s="102" t="s">
        <v>409</v>
      </c>
      <c r="F1109" s="95">
        <v>610</v>
      </c>
      <c r="G1109" s="96"/>
      <c r="H1109" s="96">
        <v>3572.4</v>
      </c>
      <c r="I1109" s="96">
        <v>0</v>
      </c>
      <c r="J1109" s="96">
        <v>0</v>
      </c>
      <c r="K1109" s="96">
        <v>0</v>
      </c>
      <c r="L1109" s="96">
        <f t="shared" si="571"/>
        <v>0</v>
      </c>
      <c r="M1109" s="96">
        <v>0</v>
      </c>
      <c r="N1109" s="60"/>
    </row>
    <row r="1110" spans="1:14">
      <c r="A1110" s="93" t="s">
        <v>128</v>
      </c>
      <c r="B1110" s="94" t="s">
        <v>450</v>
      </c>
      <c r="C1110" s="94" t="s">
        <v>21</v>
      </c>
      <c r="D1110" s="94" t="s">
        <v>30</v>
      </c>
      <c r="E1110" s="94" t="s">
        <v>419</v>
      </c>
      <c r="F1110" s="95" t="s">
        <v>0</v>
      </c>
      <c r="G1110" s="96">
        <v>2646</v>
      </c>
      <c r="H1110" s="96">
        <f>H1111</f>
        <v>2646</v>
      </c>
      <c r="I1110" s="96">
        <f t="shared" ref="I1110:K1110" si="572">I1111</f>
        <v>2646</v>
      </c>
      <c r="J1110" s="96">
        <f t="shared" si="572"/>
        <v>2646</v>
      </c>
      <c r="K1110" s="96">
        <f t="shared" si="572"/>
        <v>2646</v>
      </c>
      <c r="L1110" s="96">
        <f t="shared" si="554"/>
        <v>100</v>
      </c>
      <c r="M1110" s="96">
        <f t="shared" si="555"/>
        <v>100</v>
      </c>
    </row>
    <row r="1111" spans="1:14" ht="25.5">
      <c r="A1111" s="93" t="s">
        <v>130</v>
      </c>
      <c r="B1111" s="94" t="s">
        <v>450</v>
      </c>
      <c r="C1111" s="94" t="s">
        <v>21</v>
      </c>
      <c r="D1111" s="94" t="s">
        <v>30</v>
      </c>
      <c r="E1111" s="94" t="s">
        <v>419</v>
      </c>
      <c r="F1111" s="94" t="s">
        <v>131</v>
      </c>
      <c r="G1111" s="96">
        <v>2646</v>
      </c>
      <c r="H1111" s="96">
        <f>H1112+H1113</f>
        <v>2646</v>
      </c>
      <c r="I1111" s="96">
        <f t="shared" ref="I1111:K1111" si="573">I1112+I1113</f>
        <v>2646</v>
      </c>
      <c r="J1111" s="96">
        <f t="shared" si="573"/>
        <v>2646</v>
      </c>
      <c r="K1111" s="96">
        <f t="shared" si="573"/>
        <v>2646</v>
      </c>
      <c r="L1111" s="96">
        <f t="shared" si="554"/>
        <v>100</v>
      </c>
      <c r="M1111" s="96">
        <f t="shared" si="555"/>
        <v>100</v>
      </c>
    </row>
    <row r="1112" spans="1:14">
      <c r="A1112" s="93" t="s">
        <v>132</v>
      </c>
      <c r="B1112" s="94" t="s">
        <v>450</v>
      </c>
      <c r="C1112" s="94" t="s">
        <v>21</v>
      </c>
      <c r="D1112" s="94" t="s">
        <v>30</v>
      </c>
      <c r="E1112" s="94" t="s">
        <v>419</v>
      </c>
      <c r="F1112" s="94" t="s">
        <v>133</v>
      </c>
      <c r="G1112" s="96">
        <v>500</v>
      </c>
      <c r="H1112" s="96">
        <v>500</v>
      </c>
      <c r="I1112" s="96">
        <v>500</v>
      </c>
      <c r="J1112" s="96">
        <v>500</v>
      </c>
      <c r="K1112" s="96">
        <v>500</v>
      </c>
      <c r="L1112" s="96">
        <f t="shared" si="554"/>
        <v>100</v>
      </c>
      <c r="M1112" s="96">
        <f t="shared" si="555"/>
        <v>100</v>
      </c>
    </row>
    <row r="1113" spans="1:14">
      <c r="A1113" s="93" t="s">
        <v>165</v>
      </c>
      <c r="B1113" s="94" t="s">
        <v>450</v>
      </c>
      <c r="C1113" s="94" t="s">
        <v>21</v>
      </c>
      <c r="D1113" s="94" t="s">
        <v>30</v>
      </c>
      <c r="E1113" s="94" t="s">
        <v>419</v>
      </c>
      <c r="F1113" s="94" t="s">
        <v>166</v>
      </c>
      <c r="G1113" s="96">
        <v>2146</v>
      </c>
      <c r="H1113" s="96">
        <v>2146</v>
      </c>
      <c r="I1113" s="96">
        <v>2146</v>
      </c>
      <c r="J1113" s="96">
        <v>2146</v>
      </c>
      <c r="K1113" s="96">
        <v>2146</v>
      </c>
      <c r="L1113" s="96">
        <f t="shared" si="554"/>
        <v>100</v>
      </c>
      <c r="M1113" s="96">
        <f t="shared" si="555"/>
        <v>100</v>
      </c>
    </row>
    <row r="1114" spans="1:14">
      <c r="A1114" s="93" t="s">
        <v>485</v>
      </c>
      <c r="B1114" s="94" t="s">
        <v>450</v>
      </c>
      <c r="C1114" s="94" t="s">
        <v>21</v>
      </c>
      <c r="D1114" s="94" t="s">
        <v>30</v>
      </c>
      <c r="E1114" s="94" t="s">
        <v>501</v>
      </c>
      <c r="F1114" s="95" t="s">
        <v>0</v>
      </c>
      <c r="G1114" s="96">
        <v>385</v>
      </c>
      <c r="H1114" s="96">
        <f>H1115</f>
        <v>385</v>
      </c>
      <c r="I1114" s="96">
        <f t="shared" ref="I1114:K1114" si="574">I1115</f>
        <v>335</v>
      </c>
      <c r="J1114" s="96">
        <f t="shared" si="574"/>
        <v>335</v>
      </c>
      <c r="K1114" s="96">
        <f t="shared" si="574"/>
        <v>335</v>
      </c>
      <c r="L1114" s="96">
        <f t="shared" si="554"/>
        <v>87.012987012987011</v>
      </c>
      <c r="M1114" s="96">
        <f t="shared" si="555"/>
        <v>100</v>
      </c>
    </row>
    <row r="1115" spans="1:14" ht="25.5">
      <c r="A1115" s="93" t="s">
        <v>130</v>
      </c>
      <c r="B1115" s="94" t="s">
        <v>450</v>
      </c>
      <c r="C1115" s="94" t="s">
        <v>21</v>
      </c>
      <c r="D1115" s="94" t="s">
        <v>30</v>
      </c>
      <c r="E1115" s="94" t="s">
        <v>501</v>
      </c>
      <c r="F1115" s="94" t="s">
        <v>131</v>
      </c>
      <c r="G1115" s="96">
        <v>385</v>
      </c>
      <c r="H1115" s="96">
        <f>H1116+H1117</f>
        <v>385</v>
      </c>
      <c r="I1115" s="96">
        <f t="shared" ref="I1115:K1115" si="575">I1116+I1117</f>
        <v>335</v>
      </c>
      <c r="J1115" s="96">
        <f t="shared" si="575"/>
        <v>335</v>
      </c>
      <c r="K1115" s="96">
        <f t="shared" si="575"/>
        <v>335</v>
      </c>
      <c r="L1115" s="96">
        <f t="shared" si="554"/>
        <v>87.012987012987011</v>
      </c>
      <c r="M1115" s="96">
        <f t="shared" si="555"/>
        <v>100</v>
      </c>
    </row>
    <row r="1116" spans="1:14">
      <c r="A1116" s="93" t="s">
        <v>132</v>
      </c>
      <c r="B1116" s="94" t="s">
        <v>450</v>
      </c>
      <c r="C1116" s="94" t="s">
        <v>21</v>
      </c>
      <c r="D1116" s="94" t="s">
        <v>30</v>
      </c>
      <c r="E1116" s="94" t="s">
        <v>501</v>
      </c>
      <c r="F1116" s="94" t="s">
        <v>133</v>
      </c>
      <c r="G1116" s="96">
        <v>300</v>
      </c>
      <c r="H1116" s="96">
        <v>300</v>
      </c>
      <c r="I1116" s="96">
        <v>300</v>
      </c>
      <c r="J1116" s="96">
        <v>300</v>
      </c>
      <c r="K1116" s="96">
        <v>300</v>
      </c>
      <c r="L1116" s="96">
        <f t="shared" si="554"/>
        <v>100</v>
      </c>
      <c r="M1116" s="96">
        <f t="shared" si="555"/>
        <v>100</v>
      </c>
    </row>
    <row r="1117" spans="1:14">
      <c r="A1117" s="93" t="s">
        <v>165</v>
      </c>
      <c r="B1117" s="94" t="s">
        <v>450</v>
      </c>
      <c r="C1117" s="94" t="s">
        <v>21</v>
      </c>
      <c r="D1117" s="94" t="s">
        <v>30</v>
      </c>
      <c r="E1117" s="94" t="s">
        <v>501</v>
      </c>
      <c r="F1117" s="94" t="s">
        <v>166</v>
      </c>
      <c r="G1117" s="96">
        <v>85</v>
      </c>
      <c r="H1117" s="96">
        <v>85</v>
      </c>
      <c r="I1117" s="96">
        <v>35</v>
      </c>
      <c r="J1117" s="96">
        <v>35</v>
      </c>
      <c r="K1117" s="96">
        <v>35</v>
      </c>
      <c r="L1117" s="96">
        <f t="shared" si="554"/>
        <v>41.17647058823529</v>
      </c>
      <c r="M1117" s="96">
        <v>0</v>
      </c>
    </row>
    <row r="1118" spans="1:14" ht="38.25">
      <c r="A1118" s="93" t="s">
        <v>502</v>
      </c>
      <c r="B1118" s="94" t="s">
        <v>450</v>
      </c>
      <c r="C1118" s="94" t="s">
        <v>21</v>
      </c>
      <c r="D1118" s="94" t="s">
        <v>30</v>
      </c>
      <c r="E1118" s="94" t="s">
        <v>503</v>
      </c>
      <c r="F1118" s="95" t="s">
        <v>0</v>
      </c>
      <c r="G1118" s="96">
        <v>1375.5</v>
      </c>
      <c r="H1118" s="96">
        <f>H1119</f>
        <v>1375.5</v>
      </c>
      <c r="I1118" s="96">
        <f t="shared" ref="I1118:K1119" si="576">I1119</f>
        <v>0</v>
      </c>
      <c r="J1118" s="96">
        <f t="shared" si="576"/>
        <v>0</v>
      </c>
      <c r="K1118" s="96">
        <f t="shared" si="576"/>
        <v>0</v>
      </c>
      <c r="L1118" s="96">
        <f t="shared" si="554"/>
        <v>0</v>
      </c>
      <c r="M1118" s="96">
        <v>0</v>
      </c>
    </row>
    <row r="1119" spans="1:14">
      <c r="A1119" s="93" t="s">
        <v>105</v>
      </c>
      <c r="B1119" s="94" t="s">
        <v>450</v>
      </c>
      <c r="C1119" s="94" t="s">
        <v>21</v>
      </c>
      <c r="D1119" s="94" t="s">
        <v>30</v>
      </c>
      <c r="E1119" s="94" t="s">
        <v>503</v>
      </c>
      <c r="F1119" s="94" t="s">
        <v>106</v>
      </c>
      <c r="G1119" s="96">
        <v>1375.5</v>
      </c>
      <c r="H1119" s="96">
        <f>H1120</f>
        <v>1375.5</v>
      </c>
      <c r="I1119" s="96">
        <f t="shared" si="576"/>
        <v>0</v>
      </c>
      <c r="J1119" s="96">
        <f t="shared" si="576"/>
        <v>0</v>
      </c>
      <c r="K1119" s="96">
        <f t="shared" si="576"/>
        <v>0</v>
      </c>
      <c r="L1119" s="96">
        <f t="shared" si="554"/>
        <v>0</v>
      </c>
      <c r="M1119" s="96">
        <v>0</v>
      </c>
    </row>
    <row r="1120" spans="1:14">
      <c r="A1120" s="93" t="s">
        <v>144</v>
      </c>
      <c r="B1120" s="94" t="s">
        <v>450</v>
      </c>
      <c r="C1120" s="94" t="s">
        <v>21</v>
      </c>
      <c r="D1120" s="94" t="s">
        <v>30</v>
      </c>
      <c r="E1120" s="94" t="s">
        <v>503</v>
      </c>
      <c r="F1120" s="94" t="s">
        <v>145</v>
      </c>
      <c r="G1120" s="96">
        <v>1375.5</v>
      </c>
      <c r="H1120" s="96">
        <v>1375.5</v>
      </c>
      <c r="I1120" s="96">
        <v>0</v>
      </c>
      <c r="J1120" s="96">
        <v>0</v>
      </c>
      <c r="K1120" s="96">
        <v>0</v>
      </c>
      <c r="L1120" s="96">
        <f t="shared" si="554"/>
        <v>0</v>
      </c>
      <c r="M1120" s="96">
        <v>0</v>
      </c>
    </row>
    <row r="1121" spans="1:13">
      <c r="A1121" s="93" t="s">
        <v>504</v>
      </c>
      <c r="B1121" s="94" t="s">
        <v>450</v>
      </c>
      <c r="C1121" s="94" t="s">
        <v>21</v>
      </c>
      <c r="D1121" s="94" t="s">
        <v>30</v>
      </c>
      <c r="E1121" s="94" t="s">
        <v>505</v>
      </c>
      <c r="F1121" s="95" t="s">
        <v>0</v>
      </c>
      <c r="G1121" s="96">
        <v>600</v>
      </c>
      <c r="H1121" s="96">
        <f>H1122</f>
        <v>600</v>
      </c>
      <c r="I1121" s="96">
        <f t="shared" ref="I1121:K1122" si="577">I1122</f>
        <v>255</v>
      </c>
      <c r="J1121" s="96">
        <f t="shared" si="577"/>
        <v>255</v>
      </c>
      <c r="K1121" s="96">
        <f t="shared" si="577"/>
        <v>195</v>
      </c>
      <c r="L1121" s="96">
        <f t="shared" si="554"/>
        <v>32.5</v>
      </c>
      <c r="M1121" s="96">
        <f t="shared" si="555"/>
        <v>76.470588235294116</v>
      </c>
    </row>
    <row r="1122" spans="1:13">
      <c r="A1122" s="93" t="s">
        <v>485</v>
      </c>
      <c r="B1122" s="94" t="s">
        <v>450</v>
      </c>
      <c r="C1122" s="94" t="s">
        <v>21</v>
      </c>
      <c r="D1122" s="94" t="s">
        <v>30</v>
      </c>
      <c r="E1122" s="94" t="s">
        <v>506</v>
      </c>
      <c r="F1122" s="95" t="s">
        <v>0</v>
      </c>
      <c r="G1122" s="96">
        <v>600</v>
      </c>
      <c r="H1122" s="96">
        <f>H1123</f>
        <v>600</v>
      </c>
      <c r="I1122" s="96">
        <f t="shared" si="577"/>
        <v>255</v>
      </c>
      <c r="J1122" s="96">
        <f t="shared" si="577"/>
        <v>255</v>
      </c>
      <c r="K1122" s="96">
        <f t="shared" si="577"/>
        <v>195</v>
      </c>
      <c r="L1122" s="96">
        <f t="shared" si="554"/>
        <v>32.5</v>
      </c>
      <c r="M1122" s="96">
        <f t="shared" si="555"/>
        <v>76.470588235294116</v>
      </c>
    </row>
    <row r="1123" spans="1:13" ht="25.5">
      <c r="A1123" s="93" t="s">
        <v>130</v>
      </c>
      <c r="B1123" s="94" t="s">
        <v>450</v>
      </c>
      <c r="C1123" s="94" t="s">
        <v>21</v>
      </c>
      <c r="D1123" s="94" t="s">
        <v>30</v>
      </c>
      <c r="E1123" s="94" t="s">
        <v>506</v>
      </c>
      <c r="F1123" s="94" t="s">
        <v>131</v>
      </c>
      <c r="G1123" s="96">
        <v>600</v>
      </c>
      <c r="H1123" s="96">
        <f>H1124+H1125</f>
        <v>600</v>
      </c>
      <c r="I1123" s="96">
        <f t="shared" ref="I1123:K1123" si="578">I1124+I1125</f>
        <v>255</v>
      </c>
      <c r="J1123" s="96">
        <f t="shared" si="578"/>
        <v>255</v>
      </c>
      <c r="K1123" s="96">
        <f t="shared" si="578"/>
        <v>195</v>
      </c>
      <c r="L1123" s="96">
        <f t="shared" si="554"/>
        <v>32.5</v>
      </c>
      <c r="M1123" s="96">
        <f t="shared" si="555"/>
        <v>76.470588235294116</v>
      </c>
    </row>
    <row r="1124" spans="1:13">
      <c r="A1124" s="93" t="s">
        <v>132</v>
      </c>
      <c r="B1124" s="94" t="s">
        <v>450</v>
      </c>
      <c r="C1124" s="94" t="s">
        <v>21</v>
      </c>
      <c r="D1124" s="94" t="s">
        <v>30</v>
      </c>
      <c r="E1124" s="94" t="s">
        <v>506</v>
      </c>
      <c r="F1124" s="94" t="s">
        <v>133</v>
      </c>
      <c r="G1124" s="96">
        <v>405</v>
      </c>
      <c r="H1124" s="96">
        <v>405</v>
      </c>
      <c r="I1124" s="96">
        <v>180</v>
      </c>
      <c r="J1124" s="96">
        <v>180</v>
      </c>
      <c r="K1124" s="96">
        <v>120</v>
      </c>
      <c r="L1124" s="96">
        <f t="shared" si="554"/>
        <v>29.629629629629626</v>
      </c>
      <c r="M1124" s="96">
        <f t="shared" si="555"/>
        <v>66.666666666666657</v>
      </c>
    </row>
    <row r="1125" spans="1:13">
      <c r="A1125" s="93" t="s">
        <v>165</v>
      </c>
      <c r="B1125" s="94" t="s">
        <v>450</v>
      </c>
      <c r="C1125" s="94" t="s">
        <v>21</v>
      </c>
      <c r="D1125" s="94" t="s">
        <v>30</v>
      </c>
      <c r="E1125" s="94" t="s">
        <v>506</v>
      </c>
      <c r="F1125" s="94" t="s">
        <v>166</v>
      </c>
      <c r="G1125" s="96">
        <v>195</v>
      </c>
      <c r="H1125" s="96">
        <v>195</v>
      </c>
      <c r="I1125" s="96">
        <v>75</v>
      </c>
      <c r="J1125" s="96">
        <v>75</v>
      </c>
      <c r="K1125" s="96">
        <v>75</v>
      </c>
      <c r="L1125" s="96">
        <f t="shared" si="554"/>
        <v>38.461538461538467</v>
      </c>
      <c r="M1125" s="96">
        <f t="shared" si="555"/>
        <v>100</v>
      </c>
    </row>
    <row r="1126" spans="1:13" ht="51">
      <c r="A1126" s="93" t="s">
        <v>167</v>
      </c>
      <c r="B1126" s="94" t="s">
        <v>450</v>
      </c>
      <c r="C1126" s="94" t="s">
        <v>21</v>
      </c>
      <c r="D1126" s="94" t="s">
        <v>30</v>
      </c>
      <c r="E1126" s="94" t="s">
        <v>168</v>
      </c>
      <c r="F1126" s="95" t="s">
        <v>0</v>
      </c>
      <c r="G1126" s="96">
        <v>5400</v>
      </c>
      <c r="H1126" s="96">
        <f>H1127+H1132+H1136</f>
        <v>5400</v>
      </c>
      <c r="I1126" s="96">
        <f t="shared" ref="I1126:K1126" si="579">I1127+I1132+I1136</f>
        <v>2078.681</v>
      </c>
      <c r="J1126" s="96">
        <f t="shared" si="579"/>
        <v>2078.681</v>
      </c>
      <c r="K1126" s="96">
        <f t="shared" si="579"/>
        <v>2078.6808999999998</v>
      </c>
      <c r="L1126" s="96">
        <f t="shared" si="554"/>
        <v>38.494090740740738</v>
      </c>
      <c r="M1126" s="96">
        <f t="shared" si="555"/>
        <v>99.999995189257035</v>
      </c>
    </row>
    <row r="1127" spans="1:13" ht="38.25">
      <c r="A1127" s="93" t="s">
        <v>507</v>
      </c>
      <c r="B1127" s="94" t="s">
        <v>450</v>
      </c>
      <c r="C1127" s="94" t="s">
        <v>21</v>
      </c>
      <c r="D1127" s="94" t="s">
        <v>30</v>
      </c>
      <c r="E1127" s="94" t="s">
        <v>508</v>
      </c>
      <c r="F1127" s="95" t="s">
        <v>0</v>
      </c>
      <c r="G1127" s="96">
        <v>750</v>
      </c>
      <c r="H1127" s="96">
        <f>H1128</f>
        <v>750</v>
      </c>
      <c r="I1127" s="96">
        <f t="shared" ref="I1127:K1128" si="580">I1128</f>
        <v>402.6</v>
      </c>
      <c r="J1127" s="96">
        <f t="shared" si="580"/>
        <v>402.6</v>
      </c>
      <c r="K1127" s="96">
        <f t="shared" si="580"/>
        <v>402.6</v>
      </c>
      <c r="L1127" s="96">
        <f t="shared" si="554"/>
        <v>53.680000000000007</v>
      </c>
      <c r="M1127" s="96">
        <f t="shared" si="555"/>
        <v>100</v>
      </c>
    </row>
    <row r="1128" spans="1:13">
      <c r="A1128" s="93" t="s">
        <v>485</v>
      </c>
      <c r="B1128" s="94" t="s">
        <v>450</v>
      </c>
      <c r="C1128" s="94" t="s">
        <v>21</v>
      </c>
      <c r="D1128" s="94" t="s">
        <v>30</v>
      </c>
      <c r="E1128" s="94" t="s">
        <v>509</v>
      </c>
      <c r="F1128" s="95" t="s">
        <v>0</v>
      </c>
      <c r="G1128" s="96">
        <v>750</v>
      </c>
      <c r="H1128" s="96">
        <f>H1129</f>
        <v>750</v>
      </c>
      <c r="I1128" s="96">
        <f t="shared" si="580"/>
        <v>402.6</v>
      </c>
      <c r="J1128" s="96">
        <f t="shared" si="580"/>
        <v>402.6</v>
      </c>
      <c r="K1128" s="96">
        <f t="shared" si="580"/>
        <v>402.6</v>
      </c>
      <c r="L1128" s="96">
        <f t="shared" si="554"/>
        <v>53.680000000000007</v>
      </c>
      <c r="M1128" s="96">
        <f t="shared" si="555"/>
        <v>100</v>
      </c>
    </row>
    <row r="1129" spans="1:13" ht="25.5">
      <c r="A1129" s="93" t="s">
        <v>130</v>
      </c>
      <c r="B1129" s="94" t="s">
        <v>450</v>
      </c>
      <c r="C1129" s="94" t="s">
        <v>21</v>
      </c>
      <c r="D1129" s="94" t="s">
        <v>30</v>
      </c>
      <c r="E1129" s="94" t="s">
        <v>509</v>
      </c>
      <c r="F1129" s="94" t="s">
        <v>131</v>
      </c>
      <c r="G1129" s="96">
        <v>750</v>
      </c>
      <c r="H1129" s="96">
        <f>H1130+H1131</f>
        <v>750</v>
      </c>
      <c r="I1129" s="96">
        <f t="shared" ref="I1129:K1129" si="581">I1130+I1131</f>
        <v>402.6</v>
      </c>
      <c r="J1129" s="96">
        <f t="shared" si="581"/>
        <v>402.6</v>
      </c>
      <c r="K1129" s="96">
        <f t="shared" si="581"/>
        <v>402.6</v>
      </c>
      <c r="L1129" s="96">
        <f t="shared" si="554"/>
        <v>53.680000000000007</v>
      </c>
      <c r="M1129" s="96">
        <f t="shared" si="555"/>
        <v>100</v>
      </c>
    </row>
    <row r="1130" spans="1:13">
      <c r="A1130" s="93" t="s">
        <v>132</v>
      </c>
      <c r="B1130" s="94" t="s">
        <v>450</v>
      </c>
      <c r="C1130" s="94" t="s">
        <v>21</v>
      </c>
      <c r="D1130" s="94" t="s">
        <v>30</v>
      </c>
      <c r="E1130" s="94" t="s">
        <v>509</v>
      </c>
      <c r="F1130" s="94" t="s">
        <v>133</v>
      </c>
      <c r="G1130" s="96">
        <v>350</v>
      </c>
      <c r="H1130" s="96">
        <v>350</v>
      </c>
      <c r="I1130" s="96">
        <v>102.6</v>
      </c>
      <c r="J1130" s="96">
        <v>102.6</v>
      </c>
      <c r="K1130" s="96">
        <v>102.6</v>
      </c>
      <c r="L1130" s="96">
        <f t="shared" si="554"/>
        <v>29.314285714285717</v>
      </c>
      <c r="M1130" s="96">
        <f t="shared" si="555"/>
        <v>100</v>
      </c>
    </row>
    <row r="1131" spans="1:13">
      <c r="A1131" s="93" t="s">
        <v>165</v>
      </c>
      <c r="B1131" s="94" t="s">
        <v>450</v>
      </c>
      <c r="C1131" s="94" t="s">
        <v>21</v>
      </c>
      <c r="D1131" s="94" t="s">
        <v>30</v>
      </c>
      <c r="E1131" s="94" t="s">
        <v>509</v>
      </c>
      <c r="F1131" s="94" t="s">
        <v>166</v>
      </c>
      <c r="G1131" s="96">
        <v>400</v>
      </c>
      <c r="H1131" s="96">
        <v>400</v>
      </c>
      <c r="I1131" s="96">
        <v>300</v>
      </c>
      <c r="J1131" s="96">
        <v>300</v>
      </c>
      <c r="K1131" s="96">
        <v>300</v>
      </c>
      <c r="L1131" s="96">
        <f t="shared" si="554"/>
        <v>75</v>
      </c>
      <c r="M1131" s="96">
        <f t="shared" si="555"/>
        <v>100</v>
      </c>
    </row>
    <row r="1132" spans="1:13" ht="25.5">
      <c r="A1132" s="93" t="s">
        <v>169</v>
      </c>
      <c r="B1132" s="94" t="s">
        <v>450</v>
      </c>
      <c r="C1132" s="94" t="s">
        <v>21</v>
      </c>
      <c r="D1132" s="94" t="s">
        <v>30</v>
      </c>
      <c r="E1132" s="94" t="s">
        <v>170</v>
      </c>
      <c r="F1132" s="95" t="s">
        <v>0</v>
      </c>
      <c r="G1132" s="96">
        <v>150</v>
      </c>
      <c r="H1132" s="96">
        <f>H1133</f>
        <v>150</v>
      </c>
      <c r="I1132" s="96">
        <f t="shared" ref="I1132:K1134" si="582">I1133</f>
        <v>0</v>
      </c>
      <c r="J1132" s="96">
        <f t="shared" si="582"/>
        <v>0</v>
      </c>
      <c r="K1132" s="96">
        <f t="shared" si="582"/>
        <v>0</v>
      </c>
      <c r="L1132" s="96">
        <f t="shared" ref="L1132:L1139" si="583">K1132/H1132*100</f>
        <v>0</v>
      </c>
      <c r="M1132" s="96">
        <v>0</v>
      </c>
    </row>
    <row r="1133" spans="1:13">
      <c r="A1133" s="93" t="s">
        <v>485</v>
      </c>
      <c r="B1133" s="94" t="s">
        <v>450</v>
      </c>
      <c r="C1133" s="94" t="s">
        <v>21</v>
      </c>
      <c r="D1133" s="94" t="s">
        <v>30</v>
      </c>
      <c r="E1133" s="94" t="s">
        <v>510</v>
      </c>
      <c r="F1133" s="95" t="s">
        <v>0</v>
      </c>
      <c r="G1133" s="96">
        <v>150</v>
      </c>
      <c r="H1133" s="96">
        <f>H1134</f>
        <v>150</v>
      </c>
      <c r="I1133" s="96">
        <f t="shared" si="582"/>
        <v>0</v>
      </c>
      <c r="J1133" s="96">
        <f t="shared" si="582"/>
        <v>0</v>
      </c>
      <c r="K1133" s="96">
        <f t="shared" si="582"/>
        <v>0</v>
      </c>
      <c r="L1133" s="96">
        <f t="shared" si="583"/>
        <v>0</v>
      </c>
      <c r="M1133" s="96">
        <v>0</v>
      </c>
    </row>
    <row r="1134" spans="1:13" ht="25.5">
      <c r="A1134" s="93" t="s">
        <v>130</v>
      </c>
      <c r="B1134" s="94" t="s">
        <v>450</v>
      </c>
      <c r="C1134" s="94" t="s">
        <v>21</v>
      </c>
      <c r="D1134" s="94" t="s">
        <v>30</v>
      </c>
      <c r="E1134" s="94" t="s">
        <v>510</v>
      </c>
      <c r="F1134" s="94" t="s">
        <v>131</v>
      </c>
      <c r="G1134" s="96">
        <v>150</v>
      </c>
      <c r="H1134" s="96">
        <f>H1135</f>
        <v>150</v>
      </c>
      <c r="I1134" s="96">
        <f t="shared" si="582"/>
        <v>0</v>
      </c>
      <c r="J1134" s="96">
        <f t="shared" si="582"/>
        <v>0</v>
      </c>
      <c r="K1134" s="96">
        <f t="shared" si="582"/>
        <v>0</v>
      </c>
      <c r="L1134" s="96">
        <f t="shared" si="583"/>
        <v>0</v>
      </c>
      <c r="M1134" s="96">
        <v>0</v>
      </c>
    </row>
    <row r="1135" spans="1:13">
      <c r="A1135" s="93" t="s">
        <v>165</v>
      </c>
      <c r="B1135" s="94" t="s">
        <v>450</v>
      </c>
      <c r="C1135" s="94" t="s">
        <v>21</v>
      </c>
      <c r="D1135" s="94" t="s">
        <v>30</v>
      </c>
      <c r="E1135" s="94" t="s">
        <v>510</v>
      </c>
      <c r="F1135" s="94" t="s">
        <v>166</v>
      </c>
      <c r="G1135" s="96">
        <v>150</v>
      </c>
      <c r="H1135" s="96">
        <v>150</v>
      </c>
      <c r="I1135" s="96">
        <v>0</v>
      </c>
      <c r="J1135" s="96">
        <v>0</v>
      </c>
      <c r="K1135" s="96">
        <v>0</v>
      </c>
      <c r="L1135" s="96">
        <f t="shared" si="583"/>
        <v>0</v>
      </c>
      <c r="M1135" s="96">
        <v>0</v>
      </c>
    </row>
    <row r="1136" spans="1:13" ht="25.5">
      <c r="A1136" s="93" t="s">
        <v>511</v>
      </c>
      <c r="B1136" s="94" t="s">
        <v>450</v>
      </c>
      <c r="C1136" s="94" t="s">
        <v>21</v>
      </c>
      <c r="D1136" s="94" t="s">
        <v>30</v>
      </c>
      <c r="E1136" s="94" t="s">
        <v>512</v>
      </c>
      <c r="F1136" s="95" t="s">
        <v>0</v>
      </c>
      <c r="G1136" s="96">
        <v>4500</v>
      </c>
      <c r="H1136" s="96">
        <f>H1137</f>
        <v>4500</v>
      </c>
      <c r="I1136" s="96">
        <f t="shared" ref="I1136:K1138" si="584">I1137</f>
        <v>1676.0809999999999</v>
      </c>
      <c r="J1136" s="96">
        <f t="shared" si="584"/>
        <v>1676.0809999999999</v>
      </c>
      <c r="K1136" s="96">
        <f t="shared" si="584"/>
        <v>1676.0808999999999</v>
      </c>
      <c r="L1136" s="96">
        <f t="shared" si="583"/>
        <v>37.246242222222222</v>
      </c>
      <c r="M1136" s="96">
        <f t="shared" ref="M1136:M1139" si="585">K1136/I1136*100</f>
        <v>99.999994033701228</v>
      </c>
    </row>
    <row r="1137" spans="1:14">
      <c r="A1137" s="93" t="s">
        <v>485</v>
      </c>
      <c r="B1137" s="94" t="s">
        <v>450</v>
      </c>
      <c r="C1137" s="94" t="s">
        <v>21</v>
      </c>
      <c r="D1137" s="94" t="s">
        <v>30</v>
      </c>
      <c r="E1137" s="94" t="s">
        <v>513</v>
      </c>
      <c r="F1137" s="95" t="s">
        <v>0</v>
      </c>
      <c r="G1137" s="96">
        <v>4500</v>
      </c>
      <c r="H1137" s="96">
        <f>H1138</f>
        <v>4500</v>
      </c>
      <c r="I1137" s="96">
        <f t="shared" si="584"/>
        <v>1676.0809999999999</v>
      </c>
      <c r="J1137" s="96">
        <f t="shared" si="584"/>
        <v>1676.0809999999999</v>
      </c>
      <c r="K1137" s="96">
        <f t="shared" si="584"/>
        <v>1676.0808999999999</v>
      </c>
      <c r="L1137" s="96">
        <f t="shared" si="583"/>
        <v>37.246242222222222</v>
      </c>
      <c r="M1137" s="96">
        <f t="shared" si="585"/>
        <v>99.999994033701228</v>
      </c>
    </row>
    <row r="1138" spans="1:14">
      <c r="A1138" s="93" t="s">
        <v>152</v>
      </c>
      <c r="B1138" s="94" t="s">
        <v>450</v>
      </c>
      <c r="C1138" s="94" t="s">
        <v>21</v>
      </c>
      <c r="D1138" s="94" t="s">
        <v>30</v>
      </c>
      <c r="E1138" s="94" t="s">
        <v>513</v>
      </c>
      <c r="F1138" s="94" t="s">
        <v>153</v>
      </c>
      <c r="G1138" s="96">
        <v>4500</v>
      </c>
      <c r="H1138" s="96">
        <f>H1139</f>
        <v>4500</v>
      </c>
      <c r="I1138" s="96">
        <f t="shared" si="584"/>
        <v>1676.0809999999999</v>
      </c>
      <c r="J1138" s="96">
        <f t="shared" si="584"/>
        <v>1676.0809999999999</v>
      </c>
      <c r="K1138" s="96">
        <f t="shared" si="584"/>
        <v>1676.0808999999999</v>
      </c>
      <c r="L1138" s="96">
        <f t="shared" si="583"/>
        <v>37.246242222222222</v>
      </c>
      <c r="M1138" s="96">
        <f t="shared" si="585"/>
        <v>99.999994033701228</v>
      </c>
    </row>
    <row r="1139" spans="1:14" ht="25.5">
      <c r="A1139" s="93" t="s">
        <v>154</v>
      </c>
      <c r="B1139" s="94" t="s">
        <v>450</v>
      </c>
      <c r="C1139" s="94" t="s">
        <v>21</v>
      </c>
      <c r="D1139" s="94" t="s">
        <v>30</v>
      </c>
      <c r="E1139" s="94" t="s">
        <v>513</v>
      </c>
      <c r="F1139" s="94" t="s">
        <v>155</v>
      </c>
      <c r="G1139" s="96">
        <v>4500</v>
      </c>
      <c r="H1139" s="96">
        <v>4500</v>
      </c>
      <c r="I1139" s="96">
        <v>1676.0809999999999</v>
      </c>
      <c r="J1139" s="96">
        <v>1676.0809999999999</v>
      </c>
      <c r="K1139" s="96">
        <v>1676.0808999999999</v>
      </c>
      <c r="L1139" s="96">
        <f t="shared" si="583"/>
        <v>37.246242222222222</v>
      </c>
      <c r="M1139" s="96">
        <f t="shared" si="585"/>
        <v>99.999994033701228</v>
      </c>
    </row>
    <row r="1140" spans="1:14" ht="51">
      <c r="A1140" s="93" t="s">
        <v>134</v>
      </c>
      <c r="B1140" s="94" t="s">
        <v>450</v>
      </c>
      <c r="C1140" s="94" t="s">
        <v>21</v>
      </c>
      <c r="D1140" s="94" t="s">
        <v>30</v>
      </c>
      <c r="E1140" s="94" t="s">
        <v>135</v>
      </c>
      <c r="F1140" s="95" t="s">
        <v>0</v>
      </c>
      <c r="G1140" s="96">
        <v>800</v>
      </c>
      <c r="H1140" s="96">
        <f>H1141</f>
        <v>800</v>
      </c>
      <c r="I1140" s="96">
        <f t="shared" ref="I1140:K1143" si="586">I1141</f>
        <v>800</v>
      </c>
      <c r="J1140" s="96">
        <f t="shared" si="586"/>
        <v>800</v>
      </c>
      <c r="K1140" s="96">
        <f t="shared" si="586"/>
        <v>450</v>
      </c>
      <c r="L1140" s="96">
        <f t="shared" si="554"/>
        <v>56.25</v>
      </c>
      <c r="M1140" s="96">
        <f t="shared" si="555"/>
        <v>56.25</v>
      </c>
    </row>
    <row r="1141" spans="1:14" ht="38.25">
      <c r="A1141" s="93" t="s">
        <v>514</v>
      </c>
      <c r="B1141" s="94" t="s">
        <v>450</v>
      </c>
      <c r="C1141" s="94" t="s">
        <v>21</v>
      </c>
      <c r="D1141" s="94" t="s">
        <v>30</v>
      </c>
      <c r="E1141" s="94" t="s">
        <v>515</v>
      </c>
      <c r="F1141" s="95" t="s">
        <v>0</v>
      </c>
      <c r="G1141" s="96">
        <v>800</v>
      </c>
      <c r="H1141" s="96">
        <f>H1142</f>
        <v>800</v>
      </c>
      <c r="I1141" s="96">
        <f t="shared" si="586"/>
        <v>800</v>
      </c>
      <c r="J1141" s="96">
        <f t="shared" si="586"/>
        <v>800</v>
      </c>
      <c r="K1141" s="96">
        <f t="shared" si="586"/>
        <v>450</v>
      </c>
      <c r="L1141" s="96">
        <f t="shared" si="554"/>
        <v>56.25</v>
      </c>
      <c r="M1141" s="96">
        <f t="shared" si="555"/>
        <v>56.25</v>
      </c>
    </row>
    <row r="1142" spans="1:14">
      <c r="A1142" s="93" t="s">
        <v>485</v>
      </c>
      <c r="B1142" s="94" t="s">
        <v>450</v>
      </c>
      <c r="C1142" s="94" t="s">
        <v>21</v>
      </c>
      <c r="D1142" s="94" t="s">
        <v>30</v>
      </c>
      <c r="E1142" s="94" t="s">
        <v>516</v>
      </c>
      <c r="F1142" s="95" t="s">
        <v>0</v>
      </c>
      <c r="G1142" s="96">
        <v>800</v>
      </c>
      <c r="H1142" s="96">
        <f>H1143</f>
        <v>800</v>
      </c>
      <c r="I1142" s="96">
        <f t="shared" si="586"/>
        <v>800</v>
      </c>
      <c r="J1142" s="96">
        <f t="shared" si="586"/>
        <v>800</v>
      </c>
      <c r="K1142" s="96">
        <f t="shared" si="586"/>
        <v>450</v>
      </c>
      <c r="L1142" s="96">
        <f t="shared" si="554"/>
        <v>56.25</v>
      </c>
      <c r="M1142" s="96">
        <f t="shared" si="555"/>
        <v>56.25</v>
      </c>
    </row>
    <row r="1143" spans="1:14">
      <c r="A1143" s="93" t="s">
        <v>152</v>
      </c>
      <c r="B1143" s="94" t="s">
        <v>450</v>
      </c>
      <c r="C1143" s="94" t="s">
        <v>21</v>
      </c>
      <c r="D1143" s="94" t="s">
        <v>30</v>
      </c>
      <c r="E1143" s="94" t="s">
        <v>516</v>
      </c>
      <c r="F1143" s="94" t="s">
        <v>153</v>
      </c>
      <c r="G1143" s="96">
        <v>800</v>
      </c>
      <c r="H1143" s="96">
        <f>H1144</f>
        <v>800</v>
      </c>
      <c r="I1143" s="96">
        <f t="shared" si="586"/>
        <v>800</v>
      </c>
      <c r="J1143" s="96">
        <f t="shared" si="586"/>
        <v>800</v>
      </c>
      <c r="K1143" s="96">
        <f t="shared" si="586"/>
        <v>450</v>
      </c>
      <c r="L1143" s="96">
        <f t="shared" si="554"/>
        <v>56.25</v>
      </c>
      <c r="M1143" s="96">
        <f t="shared" si="555"/>
        <v>56.25</v>
      </c>
    </row>
    <row r="1144" spans="1:14" ht="25.5">
      <c r="A1144" s="93" t="s">
        <v>154</v>
      </c>
      <c r="B1144" s="94" t="s">
        <v>450</v>
      </c>
      <c r="C1144" s="94" t="s">
        <v>21</v>
      </c>
      <c r="D1144" s="94" t="s">
        <v>30</v>
      </c>
      <c r="E1144" s="94" t="s">
        <v>516</v>
      </c>
      <c r="F1144" s="94" t="s">
        <v>155</v>
      </c>
      <c r="G1144" s="96">
        <v>800</v>
      </c>
      <c r="H1144" s="96">
        <v>800</v>
      </c>
      <c r="I1144" s="96">
        <v>800</v>
      </c>
      <c r="J1144" s="96">
        <v>800</v>
      </c>
      <c r="K1144" s="96">
        <v>450</v>
      </c>
      <c r="L1144" s="96">
        <f t="shared" si="554"/>
        <v>56.25</v>
      </c>
      <c r="M1144" s="96">
        <f t="shared" si="555"/>
        <v>56.25</v>
      </c>
    </row>
    <row r="1145" spans="1:14" ht="38.25">
      <c r="A1145" s="93" t="s">
        <v>443</v>
      </c>
      <c r="B1145" s="94" t="s">
        <v>450</v>
      </c>
      <c r="C1145" s="94" t="s">
        <v>21</v>
      </c>
      <c r="D1145" s="94" t="s">
        <v>30</v>
      </c>
      <c r="E1145" s="94" t="s">
        <v>444</v>
      </c>
      <c r="F1145" s="95" t="s">
        <v>0</v>
      </c>
      <c r="G1145" s="96">
        <v>1830</v>
      </c>
      <c r="H1145" s="96">
        <f>H1146</f>
        <v>1830</v>
      </c>
      <c r="I1145" s="96">
        <f t="shared" ref="I1145:K1147" si="587">I1146</f>
        <v>1000</v>
      </c>
      <c r="J1145" s="96">
        <f t="shared" si="587"/>
        <v>1000</v>
      </c>
      <c r="K1145" s="96">
        <f t="shared" si="587"/>
        <v>1000</v>
      </c>
      <c r="L1145" s="96">
        <f t="shared" si="554"/>
        <v>54.644808743169406</v>
      </c>
      <c r="M1145" s="96">
        <f t="shared" si="555"/>
        <v>100</v>
      </c>
    </row>
    <row r="1146" spans="1:14">
      <c r="A1146" s="93" t="s">
        <v>485</v>
      </c>
      <c r="B1146" s="94" t="s">
        <v>450</v>
      </c>
      <c r="C1146" s="94" t="s">
        <v>21</v>
      </c>
      <c r="D1146" s="94" t="s">
        <v>30</v>
      </c>
      <c r="E1146" s="94" t="s">
        <v>517</v>
      </c>
      <c r="F1146" s="95" t="s">
        <v>0</v>
      </c>
      <c r="G1146" s="96">
        <v>1830</v>
      </c>
      <c r="H1146" s="96">
        <f>H1147</f>
        <v>1830</v>
      </c>
      <c r="I1146" s="96">
        <f t="shared" si="587"/>
        <v>1000</v>
      </c>
      <c r="J1146" s="96">
        <f t="shared" si="587"/>
        <v>1000</v>
      </c>
      <c r="K1146" s="96">
        <f t="shared" si="587"/>
        <v>1000</v>
      </c>
      <c r="L1146" s="96">
        <f t="shared" ref="L1146:L1201" si="588">K1146/H1146*100</f>
        <v>54.644808743169406</v>
      </c>
      <c r="M1146" s="96">
        <f t="shared" ref="M1146:M1201" si="589">K1146/I1146*100</f>
        <v>100</v>
      </c>
    </row>
    <row r="1147" spans="1:14" ht="25.5">
      <c r="A1147" s="93" t="s">
        <v>130</v>
      </c>
      <c r="B1147" s="94" t="s">
        <v>450</v>
      </c>
      <c r="C1147" s="94" t="s">
        <v>21</v>
      </c>
      <c r="D1147" s="94" t="s">
        <v>30</v>
      </c>
      <c r="E1147" s="94" t="s">
        <v>517</v>
      </c>
      <c r="F1147" s="94" t="s">
        <v>131</v>
      </c>
      <c r="G1147" s="96">
        <v>1830</v>
      </c>
      <c r="H1147" s="96">
        <f>H1148</f>
        <v>1830</v>
      </c>
      <c r="I1147" s="96">
        <f t="shared" si="587"/>
        <v>1000</v>
      </c>
      <c r="J1147" s="96">
        <f t="shared" si="587"/>
        <v>1000</v>
      </c>
      <c r="K1147" s="96">
        <f t="shared" si="587"/>
        <v>1000</v>
      </c>
      <c r="L1147" s="96">
        <f t="shared" si="588"/>
        <v>54.644808743169406</v>
      </c>
      <c r="M1147" s="96">
        <f t="shared" si="589"/>
        <v>100</v>
      </c>
    </row>
    <row r="1148" spans="1:14">
      <c r="A1148" s="93" t="s">
        <v>165</v>
      </c>
      <c r="B1148" s="94" t="s">
        <v>450</v>
      </c>
      <c r="C1148" s="94" t="s">
        <v>21</v>
      </c>
      <c r="D1148" s="94" t="s">
        <v>30</v>
      </c>
      <c r="E1148" s="94" t="s">
        <v>517</v>
      </c>
      <c r="F1148" s="94" t="s">
        <v>166</v>
      </c>
      <c r="G1148" s="96">
        <v>1830</v>
      </c>
      <c r="H1148" s="96">
        <v>1830</v>
      </c>
      <c r="I1148" s="96">
        <v>1000</v>
      </c>
      <c r="J1148" s="96">
        <v>1000</v>
      </c>
      <c r="K1148" s="96">
        <v>1000</v>
      </c>
      <c r="L1148" s="96">
        <f t="shared" si="588"/>
        <v>54.644808743169406</v>
      </c>
      <c r="M1148" s="96">
        <f t="shared" si="589"/>
        <v>100</v>
      </c>
    </row>
    <row r="1149" spans="1:14" s="22" customFormat="1">
      <c r="A1149" s="104" t="s">
        <v>659</v>
      </c>
      <c r="B1149" s="94" t="s">
        <v>450</v>
      </c>
      <c r="C1149" s="94" t="s">
        <v>21</v>
      </c>
      <c r="D1149" s="94" t="s">
        <v>30</v>
      </c>
      <c r="E1149" s="102" t="s">
        <v>660</v>
      </c>
      <c r="F1149" s="94"/>
      <c r="G1149" s="96"/>
      <c r="H1149" s="96">
        <f>H1150</f>
        <v>1715.2080000000001</v>
      </c>
      <c r="I1149" s="96">
        <f t="shared" ref="I1149:K1151" si="590">I1150</f>
        <v>1715.2080000000001</v>
      </c>
      <c r="J1149" s="96">
        <f t="shared" si="590"/>
        <v>1715.2080000000001</v>
      </c>
      <c r="K1149" s="96">
        <f t="shared" si="590"/>
        <v>1715.2080000000001</v>
      </c>
      <c r="L1149" s="96">
        <f t="shared" si="588"/>
        <v>100</v>
      </c>
      <c r="M1149" s="96">
        <f t="shared" si="589"/>
        <v>100</v>
      </c>
      <c r="N1149" s="60"/>
    </row>
    <row r="1150" spans="1:14" s="22" customFormat="1">
      <c r="A1150" s="104" t="s">
        <v>659</v>
      </c>
      <c r="B1150" s="94" t="s">
        <v>450</v>
      </c>
      <c r="C1150" s="94" t="s">
        <v>21</v>
      </c>
      <c r="D1150" s="94" t="s">
        <v>30</v>
      </c>
      <c r="E1150" s="102" t="s">
        <v>661</v>
      </c>
      <c r="F1150" s="94"/>
      <c r="G1150" s="96"/>
      <c r="H1150" s="96">
        <f>H1151</f>
        <v>1715.2080000000001</v>
      </c>
      <c r="I1150" s="96">
        <f t="shared" si="590"/>
        <v>1715.2080000000001</v>
      </c>
      <c r="J1150" s="96">
        <f t="shared" si="590"/>
        <v>1715.2080000000001</v>
      </c>
      <c r="K1150" s="96">
        <f t="shared" si="590"/>
        <v>1715.2080000000001</v>
      </c>
      <c r="L1150" s="96">
        <f t="shared" si="588"/>
        <v>100</v>
      </c>
      <c r="M1150" s="96">
        <f t="shared" si="589"/>
        <v>100</v>
      </c>
      <c r="N1150" s="60"/>
    </row>
    <row r="1151" spans="1:14" s="22" customFormat="1" ht="25.5">
      <c r="A1151" s="93" t="s">
        <v>130</v>
      </c>
      <c r="B1151" s="94" t="s">
        <v>450</v>
      </c>
      <c r="C1151" s="94" t="s">
        <v>21</v>
      </c>
      <c r="D1151" s="94" t="s">
        <v>30</v>
      </c>
      <c r="E1151" s="102" t="s">
        <v>661</v>
      </c>
      <c r="F1151" s="94">
        <v>600</v>
      </c>
      <c r="G1151" s="96"/>
      <c r="H1151" s="96">
        <f>H1152</f>
        <v>1715.2080000000001</v>
      </c>
      <c r="I1151" s="96">
        <f t="shared" si="590"/>
        <v>1715.2080000000001</v>
      </c>
      <c r="J1151" s="96">
        <f t="shared" si="590"/>
        <v>1715.2080000000001</v>
      </c>
      <c r="K1151" s="96">
        <f t="shared" si="590"/>
        <v>1715.2080000000001</v>
      </c>
      <c r="L1151" s="96">
        <f t="shared" si="588"/>
        <v>100</v>
      </c>
      <c r="M1151" s="96">
        <f t="shared" si="589"/>
        <v>100</v>
      </c>
      <c r="N1151" s="60"/>
    </row>
    <row r="1152" spans="1:14" s="22" customFormat="1">
      <c r="A1152" s="93" t="s">
        <v>165</v>
      </c>
      <c r="B1152" s="94" t="s">
        <v>450</v>
      </c>
      <c r="C1152" s="94" t="s">
        <v>21</v>
      </c>
      <c r="D1152" s="94" t="s">
        <v>30</v>
      </c>
      <c r="E1152" s="102" t="s">
        <v>661</v>
      </c>
      <c r="F1152" s="94">
        <v>620</v>
      </c>
      <c r="G1152" s="96"/>
      <c r="H1152" s="96">
        <v>1715.2080000000001</v>
      </c>
      <c r="I1152" s="96">
        <v>1715.2080000000001</v>
      </c>
      <c r="J1152" s="96">
        <v>1715.2080000000001</v>
      </c>
      <c r="K1152" s="96">
        <v>1715.2080000000001</v>
      </c>
      <c r="L1152" s="96">
        <f t="shared" si="588"/>
        <v>100</v>
      </c>
      <c r="M1152" s="96">
        <f t="shared" si="589"/>
        <v>100</v>
      </c>
      <c r="N1152" s="60"/>
    </row>
    <row r="1153" spans="1:13">
      <c r="A1153" s="97" t="s">
        <v>0</v>
      </c>
      <c r="B1153" s="95" t="s">
        <v>0</v>
      </c>
      <c r="C1153" s="95" t="s">
        <v>0</v>
      </c>
      <c r="D1153" s="95" t="s">
        <v>0</v>
      </c>
      <c r="E1153" s="95" t="s">
        <v>0</v>
      </c>
      <c r="F1153" s="95" t="s">
        <v>0</v>
      </c>
      <c r="G1153" s="98" t="s">
        <v>0</v>
      </c>
      <c r="H1153" s="98"/>
      <c r="I1153" s="98"/>
      <c r="J1153" s="98"/>
      <c r="K1153" s="98"/>
      <c r="L1153" s="98"/>
      <c r="M1153" s="98"/>
    </row>
    <row r="1154" spans="1:13">
      <c r="A1154" s="93" t="s">
        <v>69</v>
      </c>
      <c r="B1154" s="94" t="s">
        <v>450</v>
      </c>
      <c r="C1154" s="94" t="s">
        <v>32</v>
      </c>
      <c r="D1154" s="95" t="s">
        <v>0</v>
      </c>
      <c r="E1154" s="95" t="s">
        <v>0</v>
      </c>
      <c r="F1154" s="95" t="s">
        <v>0</v>
      </c>
      <c r="G1154" s="96">
        <v>1190696.5</v>
      </c>
      <c r="H1154" s="96">
        <f>H1155+H1196</f>
        <v>1190696.4929900002</v>
      </c>
      <c r="I1154" s="96">
        <f t="shared" ref="I1154:K1154" si="591">I1155+I1196</f>
        <v>855115.38199000002</v>
      </c>
      <c r="J1154" s="96">
        <f t="shared" si="591"/>
        <v>855115.38199000002</v>
      </c>
      <c r="K1154" s="96">
        <f t="shared" si="591"/>
        <v>740101.21920000005</v>
      </c>
      <c r="L1154" s="96">
        <f t="shared" si="588"/>
        <v>62.157000004384464</v>
      </c>
      <c r="M1154" s="96">
        <f t="shared" si="589"/>
        <v>86.54986622713507</v>
      </c>
    </row>
    <row r="1155" spans="1:13">
      <c r="A1155" s="93" t="s">
        <v>73</v>
      </c>
      <c r="B1155" s="94" t="s">
        <v>450</v>
      </c>
      <c r="C1155" s="94" t="s">
        <v>32</v>
      </c>
      <c r="D1155" s="94" t="s">
        <v>15</v>
      </c>
      <c r="E1155" s="95" t="s">
        <v>0</v>
      </c>
      <c r="F1155" s="95" t="s">
        <v>0</v>
      </c>
      <c r="G1155" s="96">
        <v>1080046.5</v>
      </c>
      <c r="H1155" s="96">
        <f>H1156</f>
        <v>1080046.4929900002</v>
      </c>
      <c r="I1155" s="96">
        <f t="shared" ref="I1155:K1155" si="592">I1156</f>
        <v>767588.88199000002</v>
      </c>
      <c r="J1155" s="96">
        <f t="shared" si="592"/>
        <v>767588.88199000002</v>
      </c>
      <c r="K1155" s="96">
        <f t="shared" si="592"/>
        <v>662849.64511000004</v>
      </c>
      <c r="L1155" s="96">
        <f t="shared" si="588"/>
        <v>61.372325118612949</v>
      </c>
      <c r="M1155" s="96">
        <f t="shared" si="589"/>
        <v>86.354774106620724</v>
      </c>
    </row>
    <row r="1156" spans="1:13" ht="25.5">
      <c r="A1156" s="93" t="s">
        <v>185</v>
      </c>
      <c r="B1156" s="94" t="s">
        <v>450</v>
      </c>
      <c r="C1156" s="94" t="s">
        <v>32</v>
      </c>
      <c r="D1156" s="94" t="s">
        <v>15</v>
      </c>
      <c r="E1156" s="94" t="s">
        <v>186</v>
      </c>
      <c r="F1156" s="95" t="s">
        <v>0</v>
      </c>
      <c r="G1156" s="96">
        <v>1080046.5</v>
      </c>
      <c r="H1156" s="96">
        <f>H1157+H1164</f>
        <v>1080046.4929900002</v>
      </c>
      <c r="I1156" s="96">
        <f t="shared" ref="I1156:K1156" si="593">I1157+I1164</f>
        <v>767588.88199000002</v>
      </c>
      <c r="J1156" s="96">
        <f t="shared" si="593"/>
        <v>767588.88199000002</v>
      </c>
      <c r="K1156" s="96">
        <f t="shared" si="593"/>
        <v>662849.64511000004</v>
      </c>
      <c r="L1156" s="96">
        <f t="shared" si="588"/>
        <v>61.372325118612949</v>
      </c>
      <c r="M1156" s="96">
        <f t="shared" si="589"/>
        <v>86.354774106620724</v>
      </c>
    </row>
    <row r="1157" spans="1:13" ht="25.5">
      <c r="A1157" s="93" t="s">
        <v>458</v>
      </c>
      <c r="B1157" s="94" t="s">
        <v>450</v>
      </c>
      <c r="C1157" s="94" t="s">
        <v>32</v>
      </c>
      <c r="D1157" s="94" t="s">
        <v>15</v>
      </c>
      <c r="E1157" s="94" t="s">
        <v>459</v>
      </c>
      <c r="F1157" s="95" t="s">
        <v>0</v>
      </c>
      <c r="G1157" s="96">
        <v>412629.1</v>
      </c>
      <c r="H1157" s="96">
        <f>H1158+H1161</f>
        <v>412629.10000000003</v>
      </c>
      <c r="I1157" s="96">
        <f t="shared" ref="I1157:K1157" si="594">I1158+I1161</f>
        <v>266946.45900000003</v>
      </c>
      <c r="J1157" s="96">
        <f t="shared" si="594"/>
        <v>266946.45900000003</v>
      </c>
      <c r="K1157" s="96">
        <f t="shared" si="594"/>
        <v>225982.40611000001</v>
      </c>
      <c r="L1157" s="96">
        <f t="shared" si="588"/>
        <v>54.766473355853961</v>
      </c>
      <c r="M1157" s="96">
        <f t="shared" si="589"/>
        <v>84.654580906053525</v>
      </c>
    </row>
    <row r="1158" spans="1:13" ht="38.25">
      <c r="A1158" s="93" t="s">
        <v>518</v>
      </c>
      <c r="B1158" s="94" t="s">
        <v>450</v>
      </c>
      <c r="C1158" s="94" t="s">
        <v>32</v>
      </c>
      <c r="D1158" s="94" t="s">
        <v>15</v>
      </c>
      <c r="E1158" s="94" t="s">
        <v>519</v>
      </c>
      <c r="F1158" s="95" t="s">
        <v>0</v>
      </c>
      <c r="G1158" s="96">
        <v>2777.4</v>
      </c>
      <c r="H1158" s="96">
        <f>H1159</f>
        <v>2777.4</v>
      </c>
      <c r="I1158" s="96">
        <f t="shared" ref="I1158:K1159" si="595">I1159</f>
        <v>1211.559</v>
      </c>
      <c r="J1158" s="96">
        <f t="shared" si="595"/>
        <v>1211.559</v>
      </c>
      <c r="K1158" s="96">
        <f t="shared" si="595"/>
        <v>1014.57164</v>
      </c>
      <c r="L1158" s="96">
        <f t="shared" si="588"/>
        <v>36.529547058399942</v>
      </c>
      <c r="M1158" s="96">
        <f t="shared" si="589"/>
        <v>83.741001470006822</v>
      </c>
    </row>
    <row r="1159" spans="1:13">
      <c r="A1159" s="93" t="s">
        <v>105</v>
      </c>
      <c r="B1159" s="94" t="s">
        <v>450</v>
      </c>
      <c r="C1159" s="94" t="s">
        <v>32</v>
      </c>
      <c r="D1159" s="94" t="s">
        <v>15</v>
      </c>
      <c r="E1159" s="94" t="s">
        <v>519</v>
      </c>
      <c r="F1159" s="94" t="s">
        <v>106</v>
      </c>
      <c r="G1159" s="96">
        <v>2777.4</v>
      </c>
      <c r="H1159" s="96">
        <f>H1160</f>
        <v>2777.4</v>
      </c>
      <c r="I1159" s="96">
        <f t="shared" si="595"/>
        <v>1211.559</v>
      </c>
      <c r="J1159" s="96">
        <f t="shared" si="595"/>
        <v>1211.559</v>
      </c>
      <c r="K1159" s="96">
        <f t="shared" si="595"/>
        <v>1014.57164</v>
      </c>
      <c r="L1159" s="96">
        <f t="shared" si="588"/>
        <v>36.529547058399942</v>
      </c>
      <c r="M1159" s="96">
        <f t="shared" si="589"/>
        <v>83.741001470006822</v>
      </c>
    </row>
    <row r="1160" spans="1:13">
      <c r="A1160" s="93" t="s">
        <v>144</v>
      </c>
      <c r="B1160" s="94" t="s">
        <v>450</v>
      </c>
      <c r="C1160" s="94" t="s">
        <v>32</v>
      </c>
      <c r="D1160" s="94" t="s">
        <v>15</v>
      </c>
      <c r="E1160" s="94" t="s">
        <v>519</v>
      </c>
      <c r="F1160" s="94" t="s">
        <v>145</v>
      </c>
      <c r="G1160" s="96">
        <v>2777.4</v>
      </c>
      <c r="H1160" s="96">
        <v>2777.4</v>
      </c>
      <c r="I1160" s="96">
        <v>1211.559</v>
      </c>
      <c r="J1160" s="96">
        <v>1211.559</v>
      </c>
      <c r="K1160" s="96">
        <v>1014.57164</v>
      </c>
      <c r="L1160" s="96">
        <f t="shared" si="588"/>
        <v>36.529547058399942</v>
      </c>
      <c r="M1160" s="96">
        <f t="shared" si="589"/>
        <v>83.741001470006822</v>
      </c>
    </row>
    <row r="1161" spans="1:13" ht="38.25">
      <c r="A1161" s="93" t="s">
        <v>520</v>
      </c>
      <c r="B1161" s="94" t="s">
        <v>450</v>
      </c>
      <c r="C1161" s="94" t="s">
        <v>32</v>
      </c>
      <c r="D1161" s="94" t="s">
        <v>15</v>
      </c>
      <c r="E1161" s="94" t="s">
        <v>521</v>
      </c>
      <c r="F1161" s="95" t="s">
        <v>0</v>
      </c>
      <c r="G1161" s="96">
        <v>409851.7</v>
      </c>
      <c r="H1161" s="96">
        <f>H1162</f>
        <v>409851.7</v>
      </c>
      <c r="I1161" s="96">
        <f t="shared" ref="I1161:K1162" si="596">I1162</f>
        <v>265734.90000000002</v>
      </c>
      <c r="J1161" s="96">
        <f t="shared" si="596"/>
        <v>265734.90000000002</v>
      </c>
      <c r="K1161" s="96">
        <f t="shared" si="596"/>
        <v>224967.83447</v>
      </c>
      <c r="L1161" s="96">
        <f t="shared" si="588"/>
        <v>54.890057664760207</v>
      </c>
      <c r="M1161" s="96">
        <f t="shared" si="589"/>
        <v>84.658746167703214</v>
      </c>
    </row>
    <row r="1162" spans="1:13">
      <c r="A1162" s="93" t="s">
        <v>105</v>
      </c>
      <c r="B1162" s="94" t="s">
        <v>450</v>
      </c>
      <c r="C1162" s="94" t="s">
        <v>32</v>
      </c>
      <c r="D1162" s="94" t="s">
        <v>15</v>
      </c>
      <c r="E1162" s="94" t="s">
        <v>521</v>
      </c>
      <c r="F1162" s="94" t="s">
        <v>106</v>
      </c>
      <c r="G1162" s="96">
        <v>409851.7</v>
      </c>
      <c r="H1162" s="96">
        <f>H1163</f>
        <v>409851.7</v>
      </c>
      <c r="I1162" s="96">
        <f t="shared" si="596"/>
        <v>265734.90000000002</v>
      </c>
      <c r="J1162" s="96">
        <f t="shared" si="596"/>
        <v>265734.90000000002</v>
      </c>
      <c r="K1162" s="96">
        <f t="shared" si="596"/>
        <v>224967.83447</v>
      </c>
      <c r="L1162" s="96">
        <f t="shared" si="588"/>
        <v>54.890057664760207</v>
      </c>
      <c r="M1162" s="96">
        <f t="shared" si="589"/>
        <v>84.658746167703214</v>
      </c>
    </row>
    <row r="1163" spans="1:13">
      <c r="A1163" s="93" t="s">
        <v>107</v>
      </c>
      <c r="B1163" s="94" t="s">
        <v>450</v>
      </c>
      <c r="C1163" s="94" t="s">
        <v>32</v>
      </c>
      <c r="D1163" s="94" t="s">
        <v>15</v>
      </c>
      <c r="E1163" s="94" t="s">
        <v>521</v>
      </c>
      <c r="F1163" s="94" t="s">
        <v>108</v>
      </c>
      <c r="G1163" s="96">
        <v>409851.7</v>
      </c>
      <c r="H1163" s="96">
        <v>409851.7</v>
      </c>
      <c r="I1163" s="96">
        <v>265734.90000000002</v>
      </c>
      <c r="J1163" s="96">
        <v>265734.90000000002</v>
      </c>
      <c r="K1163" s="96">
        <v>224967.83447</v>
      </c>
      <c r="L1163" s="96">
        <f t="shared" si="588"/>
        <v>54.890057664760207</v>
      </c>
      <c r="M1163" s="96">
        <f t="shared" si="589"/>
        <v>84.658746167703214</v>
      </c>
    </row>
    <row r="1164" spans="1:13" ht="51">
      <c r="A1164" s="93" t="s">
        <v>463</v>
      </c>
      <c r="B1164" s="94" t="s">
        <v>450</v>
      </c>
      <c r="C1164" s="94" t="s">
        <v>32</v>
      </c>
      <c r="D1164" s="94" t="s">
        <v>15</v>
      </c>
      <c r="E1164" s="94" t="s">
        <v>464</v>
      </c>
      <c r="F1164" s="95" t="s">
        <v>0</v>
      </c>
      <c r="G1164" s="96">
        <v>667417.4</v>
      </c>
      <c r="H1164" s="96">
        <f>H1165+H1168+H1173+H1178+H1181+H1186+H1189+H1192</f>
        <v>667417.39299000008</v>
      </c>
      <c r="I1164" s="96">
        <f t="shared" ref="I1164:K1164" si="597">I1165+I1168+I1173+I1178+I1181+I1186+I1189+I1192</f>
        <v>500642.42298999999</v>
      </c>
      <c r="J1164" s="96">
        <f t="shared" si="597"/>
        <v>500642.42298999999</v>
      </c>
      <c r="K1164" s="96">
        <f t="shared" si="597"/>
        <v>436867.239</v>
      </c>
      <c r="L1164" s="96">
        <f t="shared" si="588"/>
        <v>65.456376113132791</v>
      </c>
      <c r="M1164" s="96">
        <f t="shared" si="589"/>
        <v>87.261330430387062</v>
      </c>
    </row>
    <row r="1165" spans="1:13" ht="38.25">
      <c r="A1165" s="93" t="s">
        <v>522</v>
      </c>
      <c r="B1165" s="94" t="s">
        <v>450</v>
      </c>
      <c r="C1165" s="94" t="s">
        <v>32</v>
      </c>
      <c r="D1165" s="94" t="s">
        <v>15</v>
      </c>
      <c r="E1165" s="94" t="s">
        <v>523</v>
      </c>
      <c r="F1165" s="95" t="s">
        <v>0</v>
      </c>
      <c r="G1165" s="96">
        <v>88693.5</v>
      </c>
      <c r="H1165" s="96">
        <f>H1166</f>
        <v>88693.486069999999</v>
      </c>
      <c r="I1165" s="96">
        <f t="shared" ref="I1165:K1166" si="598">I1166</f>
        <v>88693.486069999999</v>
      </c>
      <c r="J1165" s="96">
        <f t="shared" si="598"/>
        <v>88693.486069999999</v>
      </c>
      <c r="K1165" s="96">
        <f t="shared" si="598"/>
        <v>53199.40466</v>
      </c>
      <c r="L1165" s="96">
        <f t="shared" si="588"/>
        <v>59.98118578630811</v>
      </c>
      <c r="M1165" s="96">
        <f t="shared" si="589"/>
        <v>59.98118578630811</v>
      </c>
    </row>
    <row r="1166" spans="1:13">
      <c r="A1166" s="93" t="s">
        <v>105</v>
      </c>
      <c r="B1166" s="94" t="s">
        <v>450</v>
      </c>
      <c r="C1166" s="94" t="s">
        <v>32</v>
      </c>
      <c r="D1166" s="94" t="s">
        <v>15</v>
      </c>
      <c r="E1166" s="94" t="s">
        <v>523</v>
      </c>
      <c r="F1166" s="94" t="s">
        <v>106</v>
      </c>
      <c r="G1166" s="96">
        <v>88693.5</v>
      </c>
      <c r="H1166" s="96">
        <f>H1167</f>
        <v>88693.486069999999</v>
      </c>
      <c r="I1166" s="96">
        <f t="shared" si="598"/>
        <v>88693.486069999999</v>
      </c>
      <c r="J1166" s="96">
        <f t="shared" si="598"/>
        <v>88693.486069999999</v>
      </c>
      <c r="K1166" s="96">
        <f t="shared" si="598"/>
        <v>53199.40466</v>
      </c>
      <c r="L1166" s="96">
        <f t="shared" si="588"/>
        <v>59.98118578630811</v>
      </c>
      <c r="M1166" s="96">
        <f t="shared" si="589"/>
        <v>59.98118578630811</v>
      </c>
    </row>
    <row r="1167" spans="1:13">
      <c r="A1167" s="93" t="s">
        <v>107</v>
      </c>
      <c r="B1167" s="94" t="s">
        <v>450</v>
      </c>
      <c r="C1167" s="94" t="s">
        <v>32</v>
      </c>
      <c r="D1167" s="94" t="s">
        <v>15</v>
      </c>
      <c r="E1167" s="94" t="s">
        <v>523</v>
      </c>
      <c r="F1167" s="94" t="s">
        <v>108</v>
      </c>
      <c r="G1167" s="96">
        <v>88693.5</v>
      </c>
      <c r="H1167" s="96">
        <v>88693.486069999999</v>
      </c>
      <c r="I1167" s="96">
        <v>88693.486069999999</v>
      </c>
      <c r="J1167" s="96">
        <v>88693.486069999999</v>
      </c>
      <c r="K1167" s="96">
        <v>53199.40466</v>
      </c>
      <c r="L1167" s="96">
        <f t="shared" si="588"/>
        <v>59.98118578630811</v>
      </c>
      <c r="M1167" s="96">
        <f t="shared" si="589"/>
        <v>59.98118578630811</v>
      </c>
    </row>
    <row r="1168" spans="1:13" ht="25.5">
      <c r="A1168" s="93" t="s">
        <v>524</v>
      </c>
      <c r="B1168" s="94" t="s">
        <v>450</v>
      </c>
      <c r="C1168" s="94" t="s">
        <v>32</v>
      </c>
      <c r="D1168" s="94" t="s">
        <v>15</v>
      </c>
      <c r="E1168" s="94" t="s">
        <v>525</v>
      </c>
      <c r="F1168" s="95" t="s">
        <v>0</v>
      </c>
      <c r="G1168" s="96">
        <v>14083.4</v>
      </c>
      <c r="H1168" s="96">
        <f>H1169+H1171</f>
        <v>14083.4</v>
      </c>
      <c r="I1168" s="96">
        <f t="shared" ref="I1168:K1168" si="599">I1169+I1171</f>
        <v>6015</v>
      </c>
      <c r="J1168" s="96">
        <f t="shared" si="599"/>
        <v>6015</v>
      </c>
      <c r="K1168" s="96">
        <f t="shared" si="599"/>
        <v>5299.2757799999999</v>
      </c>
      <c r="L1168" s="96">
        <f t="shared" si="588"/>
        <v>37.627815584304926</v>
      </c>
      <c r="M1168" s="96">
        <f t="shared" si="589"/>
        <v>88.10101047381545</v>
      </c>
    </row>
    <row r="1169" spans="1:13">
      <c r="A1169" s="93" t="s">
        <v>152</v>
      </c>
      <c r="B1169" s="94" t="s">
        <v>450</v>
      </c>
      <c r="C1169" s="94" t="s">
        <v>32</v>
      </c>
      <c r="D1169" s="94" t="s">
        <v>15</v>
      </c>
      <c r="E1169" s="94" t="s">
        <v>525</v>
      </c>
      <c r="F1169" s="94" t="s">
        <v>153</v>
      </c>
      <c r="G1169" s="96">
        <v>228.1</v>
      </c>
      <c r="H1169" s="96">
        <f>H1170</f>
        <v>228.1</v>
      </c>
      <c r="I1169" s="96">
        <f t="shared" ref="I1169:K1169" si="600">I1170</f>
        <v>15</v>
      </c>
      <c r="J1169" s="96">
        <f t="shared" si="600"/>
        <v>15</v>
      </c>
      <c r="K1169" s="96">
        <f t="shared" si="600"/>
        <v>13.91206</v>
      </c>
      <c r="L1169" s="96">
        <f t="shared" si="588"/>
        <v>6.0991056554142924</v>
      </c>
      <c r="M1169" s="96">
        <f t="shared" si="589"/>
        <v>92.747066666666669</v>
      </c>
    </row>
    <row r="1170" spans="1:13" ht="25.5">
      <c r="A1170" s="93" t="s">
        <v>154</v>
      </c>
      <c r="B1170" s="94" t="s">
        <v>450</v>
      </c>
      <c r="C1170" s="94" t="s">
        <v>32</v>
      </c>
      <c r="D1170" s="94" t="s">
        <v>15</v>
      </c>
      <c r="E1170" s="94" t="s">
        <v>525</v>
      </c>
      <c r="F1170" s="94" t="s">
        <v>155</v>
      </c>
      <c r="G1170" s="96">
        <v>228.1</v>
      </c>
      <c r="H1170" s="96">
        <v>228.1</v>
      </c>
      <c r="I1170" s="96">
        <v>15</v>
      </c>
      <c r="J1170" s="96">
        <v>15</v>
      </c>
      <c r="K1170" s="96">
        <v>13.91206</v>
      </c>
      <c r="L1170" s="96">
        <f t="shared" si="588"/>
        <v>6.0991056554142924</v>
      </c>
      <c r="M1170" s="96">
        <f t="shared" si="589"/>
        <v>92.747066666666669</v>
      </c>
    </row>
    <row r="1171" spans="1:13">
      <c r="A1171" s="93" t="s">
        <v>156</v>
      </c>
      <c r="B1171" s="94" t="s">
        <v>450</v>
      </c>
      <c r="C1171" s="94" t="s">
        <v>32</v>
      </c>
      <c r="D1171" s="94" t="s">
        <v>15</v>
      </c>
      <c r="E1171" s="94" t="s">
        <v>525</v>
      </c>
      <c r="F1171" s="94" t="s">
        <v>157</v>
      </c>
      <c r="G1171" s="96">
        <v>13855.3</v>
      </c>
      <c r="H1171" s="96">
        <f>H1172</f>
        <v>13855.3</v>
      </c>
      <c r="I1171" s="96">
        <f t="shared" ref="I1171:K1171" si="601">I1172</f>
        <v>6000</v>
      </c>
      <c r="J1171" s="96">
        <f t="shared" si="601"/>
        <v>6000</v>
      </c>
      <c r="K1171" s="96">
        <f t="shared" si="601"/>
        <v>5285.3637200000003</v>
      </c>
      <c r="L1171" s="96">
        <f t="shared" si="588"/>
        <v>38.146873182103604</v>
      </c>
      <c r="M1171" s="96">
        <f t="shared" si="589"/>
        <v>88.089395333333343</v>
      </c>
    </row>
    <row r="1172" spans="1:13">
      <c r="A1172" s="93" t="s">
        <v>526</v>
      </c>
      <c r="B1172" s="94" t="s">
        <v>450</v>
      </c>
      <c r="C1172" s="94" t="s">
        <v>32</v>
      </c>
      <c r="D1172" s="94" t="s">
        <v>15</v>
      </c>
      <c r="E1172" s="94" t="s">
        <v>525</v>
      </c>
      <c r="F1172" s="94" t="s">
        <v>527</v>
      </c>
      <c r="G1172" s="96">
        <v>13855.3</v>
      </c>
      <c r="H1172" s="96">
        <v>13855.3</v>
      </c>
      <c r="I1172" s="96">
        <v>6000</v>
      </c>
      <c r="J1172" s="96">
        <v>6000</v>
      </c>
      <c r="K1172" s="96">
        <v>5285.3637200000003</v>
      </c>
      <c r="L1172" s="96">
        <f t="shared" si="588"/>
        <v>38.146873182103604</v>
      </c>
      <c r="M1172" s="96">
        <f t="shared" si="589"/>
        <v>88.089395333333343</v>
      </c>
    </row>
    <row r="1173" spans="1:13">
      <c r="A1173" s="93" t="s">
        <v>528</v>
      </c>
      <c r="B1173" s="94" t="s">
        <v>450</v>
      </c>
      <c r="C1173" s="94" t="s">
        <v>32</v>
      </c>
      <c r="D1173" s="94" t="s">
        <v>15</v>
      </c>
      <c r="E1173" s="94" t="s">
        <v>529</v>
      </c>
      <c r="F1173" s="95" t="s">
        <v>0</v>
      </c>
      <c r="G1173" s="96">
        <v>117737.4</v>
      </c>
      <c r="H1173" s="96">
        <f>H1174+H1176</f>
        <v>117737.40000000001</v>
      </c>
      <c r="I1173" s="96">
        <f t="shared" ref="I1173:K1173" si="602">I1174+I1176</f>
        <v>83690.930000000008</v>
      </c>
      <c r="J1173" s="96">
        <f t="shared" si="602"/>
        <v>83690.930000000008</v>
      </c>
      <c r="K1173" s="96">
        <f t="shared" si="602"/>
        <v>83531.231799999994</v>
      </c>
      <c r="L1173" s="96">
        <f t="shared" si="588"/>
        <v>70.947066777421611</v>
      </c>
      <c r="M1173" s="96">
        <f t="shared" si="589"/>
        <v>99.809180994881984</v>
      </c>
    </row>
    <row r="1174" spans="1:13">
      <c r="A1174" s="93" t="s">
        <v>152</v>
      </c>
      <c r="B1174" s="94" t="s">
        <v>450</v>
      </c>
      <c r="C1174" s="94" t="s">
        <v>32</v>
      </c>
      <c r="D1174" s="94" t="s">
        <v>15</v>
      </c>
      <c r="E1174" s="94" t="s">
        <v>529</v>
      </c>
      <c r="F1174" s="94" t="s">
        <v>153</v>
      </c>
      <c r="G1174" s="96">
        <v>851.8</v>
      </c>
      <c r="H1174" s="96">
        <f>H1175</f>
        <v>851.8</v>
      </c>
      <c r="I1174" s="96">
        <f t="shared" ref="I1174:K1174" si="603">I1175</f>
        <v>447.33</v>
      </c>
      <c r="J1174" s="96">
        <f t="shared" si="603"/>
        <v>447.33</v>
      </c>
      <c r="K1174" s="96">
        <f t="shared" si="603"/>
        <v>431.35793000000001</v>
      </c>
      <c r="L1174" s="96">
        <f t="shared" si="588"/>
        <v>50.640752524066691</v>
      </c>
      <c r="M1174" s="96">
        <f t="shared" si="589"/>
        <v>96.429465942369177</v>
      </c>
    </row>
    <row r="1175" spans="1:13" ht="25.5">
      <c r="A1175" s="93" t="s">
        <v>154</v>
      </c>
      <c r="B1175" s="94" t="s">
        <v>450</v>
      </c>
      <c r="C1175" s="94" t="s">
        <v>32</v>
      </c>
      <c r="D1175" s="94" t="s">
        <v>15</v>
      </c>
      <c r="E1175" s="94" t="s">
        <v>529</v>
      </c>
      <c r="F1175" s="94" t="s">
        <v>155</v>
      </c>
      <c r="G1175" s="96">
        <v>851.8</v>
      </c>
      <c r="H1175" s="96">
        <v>851.8</v>
      </c>
      <c r="I1175" s="96">
        <v>447.33</v>
      </c>
      <c r="J1175" s="96">
        <v>447.33</v>
      </c>
      <c r="K1175" s="96">
        <v>431.35793000000001</v>
      </c>
      <c r="L1175" s="96">
        <f t="shared" si="588"/>
        <v>50.640752524066691</v>
      </c>
      <c r="M1175" s="96">
        <f t="shared" si="589"/>
        <v>96.429465942369177</v>
      </c>
    </row>
    <row r="1176" spans="1:13">
      <c r="A1176" s="93" t="s">
        <v>156</v>
      </c>
      <c r="B1176" s="94" t="s">
        <v>450</v>
      </c>
      <c r="C1176" s="94" t="s">
        <v>32</v>
      </c>
      <c r="D1176" s="94" t="s">
        <v>15</v>
      </c>
      <c r="E1176" s="94" t="s">
        <v>529</v>
      </c>
      <c r="F1176" s="94" t="s">
        <v>157</v>
      </c>
      <c r="G1176" s="96">
        <v>116885.6</v>
      </c>
      <c r="H1176" s="96">
        <f>H1177</f>
        <v>116885.6</v>
      </c>
      <c r="I1176" s="96">
        <f t="shared" ref="I1176:K1176" si="604">I1177</f>
        <v>83243.600000000006</v>
      </c>
      <c r="J1176" s="96">
        <f t="shared" si="604"/>
        <v>83243.600000000006</v>
      </c>
      <c r="K1176" s="96">
        <f t="shared" si="604"/>
        <v>83099.873869999996</v>
      </c>
      <c r="L1176" s="96">
        <f t="shared" si="588"/>
        <v>71.095048380638843</v>
      </c>
      <c r="M1176" s="96">
        <f t="shared" si="589"/>
        <v>99.827342726648041</v>
      </c>
    </row>
    <row r="1177" spans="1:13">
      <c r="A1177" s="93" t="s">
        <v>526</v>
      </c>
      <c r="B1177" s="94" t="s">
        <v>450</v>
      </c>
      <c r="C1177" s="94" t="s">
        <v>32</v>
      </c>
      <c r="D1177" s="94" t="s">
        <v>15</v>
      </c>
      <c r="E1177" s="94" t="s">
        <v>529</v>
      </c>
      <c r="F1177" s="94" t="s">
        <v>527</v>
      </c>
      <c r="G1177" s="96">
        <v>116885.6</v>
      </c>
      <c r="H1177" s="96">
        <v>116885.6</v>
      </c>
      <c r="I1177" s="96">
        <v>83243.600000000006</v>
      </c>
      <c r="J1177" s="96">
        <v>83243.600000000006</v>
      </c>
      <c r="K1177" s="96">
        <v>83099.873869999996</v>
      </c>
      <c r="L1177" s="96">
        <f t="shared" si="588"/>
        <v>71.095048380638843</v>
      </c>
      <c r="M1177" s="96">
        <f t="shared" si="589"/>
        <v>99.827342726648041</v>
      </c>
    </row>
    <row r="1178" spans="1:13">
      <c r="A1178" s="93" t="s">
        <v>530</v>
      </c>
      <c r="B1178" s="94" t="s">
        <v>450</v>
      </c>
      <c r="C1178" s="94" t="s">
        <v>32</v>
      </c>
      <c r="D1178" s="94" t="s">
        <v>15</v>
      </c>
      <c r="E1178" s="94" t="s">
        <v>531</v>
      </c>
      <c r="F1178" s="95" t="s">
        <v>0</v>
      </c>
      <c r="G1178" s="96">
        <v>159201.70000000001</v>
      </c>
      <c r="H1178" s="96">
        <f>H1179</f>
        <v>159201.70000000001</v>
      </c>
      <c r="I1178" s="96">
        <f t="shared" ref="I1178:K1179" si="605">I1179</f>
        <v>118554.7</v>
      </c>
      <c r="J1178" s="96">
        <f t="shared" si="605"/>
        <v>118554.7</v>
      </c>
      <c r="K1178" s="96">
        <f t="shared" si="605"/>
        <v>117456.25264000001</v>
      </c>
      <c r="L1178" s="96">
        <f t="shared" si="588"/>
        <v>73.778265332593804</v>
      </c>
      <c r="M1178" s="96">
        <f t="shared" si="589"/>
        <v>99.073467892879833</v>
      </c>
    </row>
    <row r="1179" spans="1:13">
      <c r="A1179" s="93" t="s">
        <v>152</v>
      </c>
      <c r="B1179" s="94" t="s">
        <v>450</v>
      </c>
      <c r="C1179" s="94" t="s">
        <v>32</v>
      </c>
      <c r="D1179" s="94" t="s">
        <v>15</v>
      </c>
      <c r="E1179" s="94" t="s">
        <v>531</v>
      </c>
      <c r="F1179" s="94" t="s">
        <v>153</v>
      </c>
      <c r="G1179" s="96">
        <v>159201.70000000001</v>
      </c>
      <c r="H1179" s="96">
        <f>H1180</f>
        <v>159201.70000000001</v>
      </c>
      <c r="I1179" s="96">
        <f t="shared" si="605"/>
        <v>118554.7</v>
      </c>
      <c r="J1179" s="96">
        <f t="shared" si="605"/>
        <v>118554.7</v>
      </c>
      <c r="K1179" s="96">
        <f t="shared" si="605"/>
        <v>117456.25264000001</v>
      </c>
      <c r="L1179" s="96">
        <f t="shared" si="588"/>
        <v>73.778265332593804</v>
      </c>
      <c r="M1179" s="96">
        <f t="shared" si="589"/>
        <v>99.073467892879833</v>
      </c>
    </row>
    <row r="1180" spans="1:13" ht="25.5">
      <c r="A1180" s="93" t="s">
        <v>154</v>
      </c>
      <c r="B1180" s="94" t="s">
        <v>450</v>
      </c>
      <c r="C1180" s="94" t="s">
        <v>32</v>
      </c>
      <c r="D1180" s="94" t="s">
        <v>15</v>
      </c>
      <c r="E1180" s="94" t="s">
        <v>531</v>
      </c>
      <c r="F1180" s="94" t="s">
        <v>155</v>
      </c>
      <c r="G1180" s="96">
        <v>159201.70000000001</v>
      </c>
      <c r="H1180" s="96">
        <v>159201.70000000001</v>
      </c>
      <c r="I1180" s="96">
        <v>118554.7</v>
      </c>
      <c r="J1180" s="96">
        <v>118554.7</v>
      </c>
      <c r="K1180" s="96">
        <v>117456.25264000001</v>
      </c>
      <c r="L1180" s="96">
        <f t="shared" si="588"/>
        <v>73.778265332593804</v>
      </c>
      <c r="M1180" s="96">
        <f t="shared" si="589"/>
        <v>99.073467892879833</v>
      </c>
    </row>
    <row r="1181" spans="1:13">
      <c r="A1181" s="93" t="s">
        <v>532</v>
      </c>
      <c r="B1181" s="94" t="s">
        <v>450</v>
      </c>
      <c r="C1181" s="94" t="s">
        <v>32</v>
      </c>
      <c r="D1181" s="94" t="s">
        <v>15</v>
      </c>
      <c r="E1181" s="94" t="s">
        <v>533</v>
      </c>
      <c r="F1181" s="95" t="s">
        <v>0</v>
      </c>
      <c r="G1181" s="96">
        <v>178194.2</v>
      </c>
      <c r="H1181" s="96">
        <f>H1182+H1184</f>
        <v>178194.2</v>
      </c>
      <c r="I1181" s="96">
        <f t="shared" ref="I1181:K1181" si="606">I1182+I1184</f>
        <v>108978.1</v>
      </c>
      <c r="J1181" s="96">
        <f t="shared" si="606"/>
        <v>108978.1</v>
      </c>
      <c r="K1181" s="96">
        <f t="shared" si="606"/>
        <v>108143.55552000001</v>
      </c>
      <c r="L1181" s="96">
        <f t="shared" si="588"/>
        <v>60.688594533379877</v>
      </c>
      <c r="M1181" s="96">
        <f t="shared" si="589"/>
        <v>99.234209001625089</v>
      </c>
    </row>
    <row r="1182" spans="1:13">
      <c r="A1182" s="93" t="s">
        <v>152</v>
      </c>
      <c r="B1182" s="94" t="s">
        <v>450</v>
      </c>
      <c r="C1182" s="94" t="s">
        <v>32</v>
      </c>
      <c r="D1182" s="94" t="s">
        <v>15</v>
      </c>
      <c r="E1182" s="94" t="s">
        <v>533</v>
      </c>
      <c r="F1182" s="94" t="s">
        <v>153</v>
      </c>
      <c r="G1182" s="96">
        <v>1698</v>
      </c>
      <c r="H1182" s="96">
        <f>H1183</f>
        <v>1698</v>
      </c>
      <c r="I1182" s="96">
        <f t="shared" ref="I1182:K1182" si="607">I1183</f>
        <v>678.1</v>
      </c>
      <c r="J1182" s="96">
        <f t="shared" si="607"/>
        <v>678.1</v>
      </c>
      <c r="K1182" s="96">
        <f t="shared" si="607"/>
        <v>662.77752999999996</v>
      </c>
      <c r="L1182" s="96">
        <f t="shared" si="588"/>
        <v>39.032834511189634</v>
      </c>
      <c r="M1182" s="96">
        <f t="shared" si="589"/>
        <v>97.740381949564949</v>
      </c>
    </row>
    <row r="1183" spans="1:13" ht="25.5">
      <c r="A1183" s="93" t="s">
        <v>154</v>
      </c>
      <c r="B1183" s="94" t="s">
        <v>450</v>
      </c>
      <c r="C1183" s="94" t="s">
        <v>32</v>
      </c>
      <c r="D1183" s="94" t="s">
        <v>15</v>
      </c>
      <c r="E1183" s="94" t="s">
        <v>533</v>
      </c>
      <c r="F1183" s="94" t="s">
        <v>155</v>
      </c>
      <c r="G1183" s="96">
        <v>1698</v>
      </c>
      <c r="H1183" s="96">
        <v>1698</v>
      </c>
      <c r="I1183" s="96">
        <v>678.1</v>
      </c>
      <c r="J1183" s="96">
        <v>678.1</v>
      </c>
      <c r="K1183" s="96">
        <v>662.77752999999996</v>
      </c>
      <c r="L1183" s="96">
        <f t="shared" si="588"/>
        <v>39.032834511189634</v>
      </c>
      <c r="M1183" s="96">
        <f t="shared" si="589"/>
        <v>97.740381949564949</v>
      </c>
    </row>
    <row r="1184" spans="1:13">
      <c r="A1184" s="93" t="s">
        <v>156</v>
      </c>
      <c r="B1184" s="94" t="s">
        <v>450</v>
      </c>
      <c r="C1184" s="94" t="s">
        <v>32</v>
      </c>
      <c r="D1184" s="94" t="s">
        <v>15</v>
      </c>
      <c r="E1184" s="94" t="s">
        <v>533</v>
      </c>
      <c r="F1184" s="94" t="s">
        <v>157</v>
      </c>
      <c r="G1184" s="96">
        <v>176496.2</v>
      </c>
      <c r="H1184" s="96">
        <f>H1185</f>
        <v>176496.2</v>
      </c>
      <c r="I1184" s="96">
        <f t="shared" ref="I1184:K1184" si="608">I1185</f>
        <v>108300</v>
      </c>
      <c r="J1184" s="96">
        <f t="shared" si="608"/>
        <v>108300</v>
      </c>
      <c r="K1184" s="96">
        <f t="shared" si="608"/>
        <v>107480.77799</v>
      </c>
      <c r="L1184" s="96">
        <f t="shared" si="588"/>
        <v>60.896936019019101</v>
      </c>
      <c r="M1184" s="96">
        <f t="shared" si="589"/>
        <v>99.243562317636204</v>
      </c>
    </row>
    <row r="1185" spans="1:14">
      <c r="A1185" s="93" t="s">
        <v>526</v>
      </c>
      <c r="B1185" s="94" t="s">
        <v>450</v>
      </c>
      <c r="C1185" s="94" t="s">
        <v>32</v>
      </c>
      <c r="D1185" s="94" t="s">
        <v>15</v>
      </c>
      <c r="E1185" s="94" t="s">
        <v>533</v>
      </c>
      <c r="F1185" s="94" t="s">
        <v>527</v>
      </c>
      <c r="G1185" s="96">
        <v>176496.2</v>
      </c>
      <c r="H1185" s="96">
        <v>176496.2</v>
      </c>
      <c r="I1185" s="96">
        <v>108300</v>
      </c>
      <c r="J1185" s="96">
        <v>108300</v>
      </c>
      <c r="K1185" s="96">
        <v>107480.77799</v>
      </c>
      <c r="L1185" s="96">
        <f t="shared" si="588"/>
        <v>60.896936019019101</v>
      </c>
      <c r="M1185" s="96">
        <f t="shared" si="589"/>
        <v>99.243562317636204</v>
      </c>
    </row>
    <row r="1186" spans="1:14" ht="63.75">
      <c r="A1186" s="93" t="s">
        <v>534</v>
      </c>
      <c r="B1186" s="94" t="s">
        <v>450</v>
      </c>
      <c r="C1186" s="94" t="s">
        <v>32</v>
      </c>
      <c r="D1186" s="94" t="s">
        <v>15</v>
      </c>
      <c r="E1186" s="94" t="s">
        <v>535</v>
      </c>
      <c r="F1186" s="95" t="s">
        <v>0</v>
      </c>
      <c r="G1186" s="96">
        <v>7861.8</v>
      </c>
      <c r="H1186" s="96">
        <f>H1187</f>
        <v>7861.8</v>
      </c>
      <c r="I1186" s="96">
        <f t="shared" ref="I1186:K1187" si="609">I1187</f>
        <v>3945</v>
      </c>
      <c r="J1186" s="96">
        <f t="shared" si="609"/>
        <v>3945</v>
      </c>
      <c r="K1186" s="96">
        <f t="shared" si="609"/>
        <v>3473.9446200000002</v>
      </c>
      <c r="L1186" s="96">
        <f t="shared" si="588"/>
        <v>44.187649393268721</v>
      </c>
      <c r="M1186" s="96">
        <f t="shared" si="589"/>
        <v>88.059432699619776</v>
      </c>
    </row>
    <row r="1187" spans="1:14">
      <c r="A1187" s="93" t="s">
        <v>156</v>
      </c>
      <c r="B1187" s="94" t="s">
        <v>450</v>
      </c>
      <c r="C1187" s="94" t="s">
        <v>32</v>
      </c>
      <c r="D1187" s="94" t="s">
        <v>15</v>
      </c>
      <c r="E1187" s="94" t="s">
        <v>535</v>
      </c>
      <c r="F1187" s="94" t="s">
        <v>157</v>
      </c>
      <c r="G1187" s="96">
        <v>7861.8</v>
      </c>
      <c r="H1187" s="96">
        <f>H1188</f>
        <v>7861.8</v>
      </c>
      <c r="I1187" s="96">
        <f t="shared" si="609"/>
        <v>3945</v>
      </c>
      <c r="J1187" s="96">
        <f t="shared" si="609"/>
        <v>3945</v>
      </c>
      <c r="K1187" s="96">
        <f t="shared" si="609"/>
        <v>3473.9446200000002</v>
      </c>
      <c r="L1187" s="96">
        <f t="shared" si="588"/>
        <v>44.187649393268721</v>
      </c>
      <c r="M1187" s="96">
        <f t="shared" si="589"/>
        <v>88.059432699619776</v>
      </c>
    </row>
    <row r="1188" spans="1:14" ht="25.5">
      <c r="A1188" s="93" t="s">
        <v>294</v>
      </c>
      <c r="B1188" s="94" t="s">
        <v>450</v>
      </c>
      <c r="C1188" s="94" t="s">
        <v>32</v>
      </c>
      <c r="D1188" s="94" t="s">
        <v>15</v>
      </c>
      <c r="E1188" s="94" t="s">
        <v>535</v>
      </c>
      <c r="F1188" s="94" t="s">
        <v>295</v>
      </c>
      <c r="G1188" s="96">
        <v>7861.8</v>
      </c>
      <c r="H1188" s="96">
        <v>7861.8</v>
      </c>
      <c r="I1188" s="96">
        <v>3945</v>
      </c>
      <c r="J1188" s="96">
        <v>3945</v>
      </c>
      <c r="K1188" s="96">
        <v>3473.9446200000002</v>
      </c>
      <c r="L1188" s="96">
        <f t="shared" si="588"/>
        <v>44.187649393268721</v>
      </c>
      <c r="M1188" s="96">
        <f t="shared" si="589"/>
        <v>88.059432699619776</v>
      </c>
    </row>
    <row r="1189" spans="1:14" ht="51">
      <c r="A1189" s="93" t="s">
        <v>536</v>
      </c>
      <c r="B1189" s="94" t="s">
        <v>450</v>
      </c>
      <c r="C1189" s="94" t="s">
        <v>32</v>
      </c>
      <c r="D1189" s="94" t="s">
        <v>15</v>
      </c>
      <c r="E1189" s="94" t="s">
        <v>537</v>
      </c>
      <c r="F1189" s="95" t="s">
        <v>0</v>
      </c>
      <c r="G1189" s="96">
        <v>24050.5</v>
      </c>
      <c r="H1189" s="96">
        <f>H1190</f>
        <v>24050.50692</v>
      </c>
      <c r="I1189" s="96">
        <f t="shared" ref="I1189:K1190" si="610">I1190</f>
        <v>17435.106919999998</v>
      </c>
      <c r="J1189" s="96">
        <f t="shared" si="610"/>
        <v>17435.106919999998</v>
      </c>
      <c r="K1189" s="96">
        <f t="shared" si="610"/>
        <v>17282.921330000001</v>
      </c>
      <c r="L1189" s="96">
        <f t="shared" si="588"/>
        <v>71.860944085248406</v>
      </c>
      <c r="M1189" s="96">
        <f t="shared" si="589"/>
        <v>99.12713130640212</v>
      </c>
    </row>
    <row r="1190" spans="1:14">
      <c r="A1190" s="93" t="s">
        <v>105</v>
      </c>
      <c r="B1190" s="94" t="s">
        <v>450</v>
      </c>
      <c r="C1190" s="94" t="s">
        <v>32</v>
      </c>
      <c r="D1190" s="94" t="s">
        <v>15</v>
      </c>
      <c r="E1190" s="94" t="s">
        <v>537</v>
      </c>
      <c r="F1190" s="94" t="s">
        <v>106</v>
      </c>
      <c r="G1190" s="96">
        <v>24050.5</v>
      </c>
      <c r="H1190" s="96">
        <f>H1191</f>
        <v>24050.50692</v>
      </c>
      <c r="I1190" s="96">
        <f t="shared" si="610"/>
        <v>17435.106919999998</v>
      </c>
      <c r="J1190" s="96">
        <f t="shared" si="610"/>
        <v>17435.106919999998</v>
      </c>
      <c r="K1190" s="96">
        <f t="shared" si="610"/>
        <v>17282.921330000001</v>
      </c>
      <c r="L1190" s="96">
        <f t="shared" si="588"/>
        <v>71.860944085248406</v>
      </c>
      <c r="M1190" s="96">
        <f t="shared" si="589"/>
        <v>99.12713130640212</v>
      </c>
    </row>
    <row r="1191" spans="1:14">
      <c r="A1191" s="93" t="s">
        <v>107</v>
      </c>
      <c r="B1191" s="94" t="s">
        <v>450</v>
      </c>
      <c r="C1191" s="94" t="s">
        <v>32</v>
      </c>
      <c r="D1191" s="94" t="s">
        <v>15</v>
      </c>
      <c r="E1191" s="94" t="s">
        <v>537</v>
      </c>
      <c r="F1191" s="94" t="s">
        <v>108</v>
      </c>
      <c r="G1191" s="96">
        <v>24050.5</v>
      </c>
      <c r="H1191" s="96">
        <v>24050.50692</v>
      </c>
      <c r="I1191" s="96">
        <v>17435.106919999998</v>
      </c>
      <c r="J1191" s="96">
        <v>17435.106919999998</v>
      </c>
      <c r="K1191" s="96">
        <v>17282.921330000001</v>
      </c>
      <c r="L1191" s="96">
        <f t="shared" si="588"/>
        <v>71.860944085248406</v>
      </c>
      <c r="M1191" s="96">
        <f t="shared" si="589"/>
        <v>99.12713130640212</v>
      </c>
    </row>
    <row r="1192" spans="1:14" ht="51">
      <c r="A1192" s="93" t="s">
        <v>538</v>
      </c>
      <c r="B1192" s="94" t="s">
        <v>450</v>
      </c>
      <c r="C1192" s="94" t="s">
        <v>32</v>
      </c>
      <c r="D1192" s="94" t="s">
        <v>15</v>
      </c>
      <c r="E1192" s="94" t="s">
        <v>539</v>
      </c>
      <c r="F1192" s="95" t="s">
        <v>0</v>
      </c>
      <c r="G1192" s="96">
        <v>77594.899999999994</v>
      </c>
      <c r="H1192" s="96">
        <f>H1193</f>
        <v>77594.899999999994</v>
      </c>
      <c r="I1192" s="96">
        <f t="shared" ref="I1192:K1193" si="611">I1193</f>
        <v>73330.100000000006</v>
      </c>
      <c r="J1192" s="96">
        <f t="shared" si="611"/>
        <v>73330.100000000006</v>
      </c>
      <c r="K1192" s="96">
        <f t="shared" si="611"/>
        <v>48480.652650000004</v>
      </c>
      <c r="L1192" s="96">
        <f t="shared" si="588"/>
        <v>62.479174082317279</v>
      </c>
      <c r="M1192" s="96">
        <f t="shared" si="589"/>
        <v>66.112895864044916</v>
      </c>
    </row>
    <row r="1193" spans="1:14">
      <c r="A1193" s="93" t="s">
        <v>105</v>
      </c>
      <c r="B1193" s="94" t="s">
        <v>450</v>
      </c>
      <c r="C1193" s="94" t="s">
        <v>32</v>
      </c>
      <c r="D1193" s="94" t="s">
        <v>15</v>
      </c>
      <c r="E1193" s="94" t="s">
        <v>539</v>
      </c>
      <c r="F1193" s="94" t="s">
        <v>106</v>
      </c>
      <c r="G1193" s="96">
        <v>77594.899999999994</v>
      </c>
      <c r="H1193" s="96">
        <f>H1194</f>
        <v>77594.899999999994</v>
      </c>
      <c r="I1193" s="96">
        <f t="shared" si="611"/>
        <v>73330.100000000006</v>
      </c>
      <c r="J1193" s="96">
        <f t="shared" si="611"/>
        <v>73330.100000000006</v>
      </c>
      <c r="K1193" s="96">
        <f t="shared" si="611"/>
        <v>48480.652650000004</v>
      </c>
      <c r="L1193" s="96">
        <f t="shared" si="588"/>
        <v>62.479174082317279</v>
      </c>
      <c r="M1193" s="96">
        <f t="shared" si="589"/>
        <v>66.112895864044916</v>
      </c>
    </row>
    <row r="1194" spans="1:14">
      <c r="A1194" s="93" t="s">
        <v>107</v>
      </c>
      <c r="B1194" s="94" t="s">
        <v>450</v>
      </c>
      <c r="C1194" s="94" t="s">
        <v>32</v>
      </c>
      <c r="D1194" s="94" t="s">
        <v>15</v>
      </c>
      <c r="E1194" s="94" t="s">
        <v>539</v>
      </c>
      <c r="F1194" s="94" t="s">
        <v>108</v>
      </c>
      <c r="G1194" s="96">
        <v>77594.899999999994</v>
      </c>
      <c r="H1194" s="96">
        <v>77594.899999999994</v>
      </c>
      <c r="I1194" s="96">
        <v>73330.100000000006</v>
      </c>
      <c r="J1194" s="96">
        <v>73330.100000000006</v>
      </c>
      <c r="K1194" s="96">
        <v>48480.652650000004</v>
      </c>
      <c r="L1194" s="96">
        <f t="shared" si="588"/>
        <v>62.479174082317279</v>
      </c>
      <c r="M1194" s="96">
        <f t="shared" si="589"/>
        <v>66.112895864044916</v>
      </c>
    </row>
    <row r="1195" spans="1:14" s="22" customFormat="1">
      <c r="A1195" s="93"/>
      <c r="B1195" s="94"/>
      <c r="C1195" s="94"/>
      <c r="D1195" s="94"/>
      <c r="E1195" s="94"/>
      <c r="F1195" s="94"/>
      <c r="G1195" s="96"/>
      <c r="H1195" s="96"/>
      <c r="I1195" s="96"/>
      <c r="J1195" s="96"/>
      <c r="K1195" s="96"/>
      <c r="L1195" s="96"/>
      <c r="M1195" s="96"/>
      <c r="N1195" s="60"/>
    </row>
    <row r="1196" spans="1:14">
      <c r="A1196" s="93" t="s">
        <v>74</v>
      </c>
      <c r="B1196" s="94" t="s">
        <v>450</v>
      </c>
      <c r="C1196" s="94" t="s">
        <v>32</v>
      </c>
      <c r="D1196" s="94" t="s">
        <v>19</v>
      </c>
      <c r="E1196" s="95" t="s">
        <v>0</v>
      </c>
      <c r="F1196" s="95" t="s">
        <v>0</v>
      </c>
      <c r="G1196" s="96">
        <v>110650</v>
      </c>
      <c r="H1196" s="96">
        <f>H1197</f>
        <v>110650</v>
      </c>
      <c r="I1196" s="96">
        <f t="shared" ref="I1196:K1200" si="612">I1197</f>
        <v>87526.5</v>
      </c>
      <c r="J1196" s="96">
        <f t="shared" si="612"/>
        <v>87526.5</v>
      </c>
      <c r="K1196" s="96">
        <f t="shared" si="612"/>
        <v>77251.574089999995</v>
      </c>
      <c r="L1196" s="96">
        <f t="shared" si="588"/>
        <v>69.816153718933577</v>
      </c>
      <c r="M1196" s="96">
        <f t="shared" si="589"/>
        <v>88.260782837197866</v>
      </c>
    </row>
    <row r="1197" spans="1:14" ht="25.5">
      <c r="A1197" s="93" t="s">
        <v>185</v>
      </c>
      <c r="B1197" s="94" t="s">
        <v>450</v>
      </c>
      <c r="C1197" s="94" t="s">
        <v>32</v>
      </c>
      <c r="D1197" s="94" t="s">
        <v>19</v>
      </c>
      <c r="E1197" s="94" t="s">
        <v>186</v>
      </c>
      <c r="F1197" s="95" t="s">
        <v>0</v>
      </c>
      <c r="G1197" s="96">
        <v>110650</v>
      </c>
      <c r="H1197" s="96">
        <f>H1198</f>
        <v>110650</v>
      </c>
      <c r="I1197" s="96">
        <f t="shared" si="612"/>
        <v>87526.5</v>
      </c>
      <c r="J1197" s="96">
        <f t="shared" si="612"/>
        <v>87526.5</v>
      </c>
      <c r="K1197" s="96">
        <f t="shared" si="612"/>
        <v>77251.574089999995</v>
      </c>
      <c r="L1197" s="96">
        <f t="shared" si="588"/>
        <v>69.816153718933577</v>
      </c>
      <c r="M1197" s="96">
        <f t="shared" si="589"/>
        <v>88.260782837197866</v>
      </c>
    </row>
    <row r="1198" spans="1:14" ht="51">
      <c r="A1198" s="93" t="s">
        <v>463</v>
      </c>
      <c r="B1198" s="94" t="s">
        <v>450</v>
      </c>
      <c r="C1198" s="94" t="s">
        <v>32</v>
      </c>
      <c r="D1198" s="94" t="s">
        <v>19</v>
      </c>
      <c r="E1198" s="94" t="s">
        <v>464</v>
      </c>
      <c r="F1198" s="95" t="s">
        <v>0</v>
      </c>
      <c r="G1198" s="96">
        <v>110650</v>
      </c>
      <c r="H1198" s="96">
        <f>H1199</f>
        <v>110650</v>
      </c>
      <c r="I1198" s="96">
        <f t="shared" si="612"/>
        <v>87526.5</v>
      </c>
      <c r="J1198" s="96">
        <f t="shared" si="612"/>
        <v>87526.5</v>
      </c>
      <c r="K1198" s="96">
        <f t="shared" si="612"/>
        <v>77251.574089999995</v>
      </c>
      <c r="L1198" s="96">
        <f t="shared" si="588"/>
        <v>69.816153718933577</v>
      </c>
      <c r="M1198" s="96">
        <f t="shared" si="589"/>
        <v>88.260782837197866</v>
      </c>
    </row>
    <row r="1199" spans="1:14" ht="25.5">
      <c r="A1199" s="93" t="s">
        <v>540</v>
      </c>
      <c r="B1199" s="94" t="s">
        <v>450</v>
      </c>
      <c r="C1199" s="94" t="s">
        <v>32</v>
      </c>
      <c r="D1199" s="94" t="s">
        <v>19</v>
      </c>
      <c r="E1199" s="94" t="s">
        <v>541</v>
      </c>
      <c r="F1199" s="95" t="s">
        <v>0</v>
      </c>
      <c r="G1199" s="96">
        <v>110650</v>
      </c>
      <c r="H1199" s="96">
        <f>H1200</f>
        <v>110650</v>
      </c>
      <c r="I1199" s="96">
        <f t="shared" si="612"/>
        <v>87526.5</v>
      </c>
      <c r="J1199" s="96">
        <f t="shared" si="612"/>
        <v>87526.5</v>
      </c>
      <c r="K1199" s="96">
        <f t="shared" si="612"/>
        <v>77251.574089999995</v>
      </c>
      <c r="L1199" s="96">
        <f t="shared" si="588"/>
        <v>69.816153718933577</v>
      </c>
      <c r="M1199" s="96">
        <f t="shared" si="589"/>
        <v>88.260782837197866</v>
      </c>
    </row>
    <row r="1200" spans="1:14">
      <c r="A1200" s="93" t="s">
        <v>105</v>
      </c>
      <c r="B1200" s="94" t="s">
        <v>450</v>
      </c>
      <c r="C1200" s="94" t="s">
        <v>32</v>
      </c>
      <c r="D1200" s="94" t="s">
        <v>19</v>
      </c>
      <c r="E1200" s="94" t="s">
        <v>541</v>
      </c>
      <c r="F1200" s="94" t="s">
        <v>106</v>
      </c>
      <c r="G1200" s="96">
        <v>110650</v>
      </c>
      <c r="H1200" s="96">
        <f>H1201</f>
        <v>110650</v>
      </c>
      <c r="I1200" s="96">
        <f t="shared" si="612"/>
        <v>87526.5</v>
      </c>
      <c r="J1200" s="96">
        <f t="shared" si="612"/>
        <v>87526.5</v>
      </c>
      <c r="K1200" s="96">
        <f t="shared" si="612"/>
        <v>77251.574089999995</v>
      </c>
      <c r="L1200" s="96">
        <f t="shared" si="588"/>
        <v>69.816153718933577</v>
      </c>
      <c r="M1200" s="96">
        <f t="shared" si="589"/>
        <v>88.260782837197866</v>
      </c>
    </row>
    <row r="1201" spans="1:13">
      <c r="A1201" s="93" t="s">
        <v>107</v>
      </c>
      <c r="B1201" s="94" t="s">
        <v>450</v>
      </c>
      <c r="C1201" s="94" t="s">
        <v>32</v>
      </c>
      <c r="D1201" s="94" t="s">
        <v>19</v>
      </c>
      <c r="E1201" s="94" t="s">
        <v>541</v>
      </c>
      <c r="F1201" s="94" t="s">
        <v>108</v>
      </c>
      <c r="G1201" s="96">
        <v>110650</v>
      </c>
      <c r="H1201" s="96">
        <v>110650</v>
      </c>
      <c r="I1201" s="96">
        <v>87526.5</v>
      </c>
      <c r="J1201" s="96">
        <v>87526.5</v>
      </c>
      <c r="K1201" s="96">
        <v>77251.574089999995</v>
      </c>
      <c r="L1201" s="96">
        <f t="shared" si="588"/>
        <v>69.816153718933577</v>
      </c>
      <c r="M1201" s="96">
        <f t="shared" si="589"/>
        <v>88.260782837197866</v>
      </c>
    </row>
    <row r="1202" spans="1:13">
      <c r="A1202" s="107" t="s">
        <v>0</v>
      </c>
      <c r="B1202" s="108" t="s">
        <v>0</v>
      </c>
      <c r="C1202" s="95" t="s">
        <v>0</v>
      </c>
      <c r="D1202" s="95" t="s">
        <v>0</v>
      </c>
      <c r="E1202" s="95" t="s">
        <v>0</v>
      </c>
      <c r="F1202" s="95" t="s">
        <v>0</v>
      </c>
      <c r="G1202" s="109" t="s">
        <v>0</v>
      </c>
      <c r="H1202" s="109"/>
      <c r="I1202" s="109"/>
      <c r="J1202" s="109"/>
      <c r="K1202" s="109"/>
      <c r="L1202" s="109"/>
      <c r="M1202" s="109"/>
    </row>
    <row r="1203" spans="1:13" hidden="1">
      <c r="A1203" s="110" t="s">
        <v>542</v>
      </c>
      <c r="B1203" s="111" t="s">
        <v>543</v>
      </c>
      <c r="C1203" s="95" t="s">
        <v>0</v>
      </c>
      <c r="D1203" s="95" t="s">
        <v>0</v>
      </c>
      <c r="E1203" s="95" t="s">
        <v>0</v>
      </c>
      <c r="F1203" s="95" t="s">
        <v>0</v>
      </c>
      <c r="G1203" s="112">
        <v>10835.9</v>
      </c>
      <c r="H1203" s="112">
        <f>H1204</f>
        <v>0</v>
      </c>
      <c r="I1203" s="112">
        <f t="shared" ref="I1203:K1203" si="613">I1204</f>
        <v>0</v>
      </c>
      <c r="J1203" s="112">
        <f t="shared" si="613"/>
        <v>0</v>
      </c>
      <c r="K1203" s="112">
        <f t="shared" si="613"/>
        <v>0</v>
      </c>
      <c r="L1203" s="112">
        <v>0</v>
      </c>
      <c r="M1203" s="112">
        <v>0</v>
      </c>
    </row>
    <row r="1204" spans="1:13" hidden="1">
      <c r="A1204" s="93" t="s">
        <v>33</v>
      </c>
      <c r="B1204" s="94" t="s">
        <v>543</v>
      </c>
      <c r="C1204" s="94" t="s">
        <v>15</v>
      </c>
      <c r="D1204" s="95" t="s">
        <v>0</v>
      </c>
      <c r="E1204" s="95" t="s">
        <v>0</v>
      </c>
      <c r="F1204" s="95" t="s">
        <v>0</v>
      </c>
      <c r="G1204" s="96">
        <v>10835.9</v>
      </c>
      <c r="H1204" s="96">
        <v>0</v>
      </c>
      <c r="I1204" s="96">
        <v>0</v>
      </c>
      <c r="J1204" s="96">
        <v>0</v>
      </c>
      <c r="K1204" s="96">
        <v>0</v>
      </c>
      <c r="L1204" s="96">
        <v>0</v>
      </c>
      <c r="M1204" s="96">
        <v>0</v>
      </c>
    </row>
    <row r="1205" spans="1:13" hidden="1">
      <c r="A1205" s="93" t="s">
        <v>36</v>
      </c>
      <c r="B1205" s="94" t="s">
        <v>543</v>
      </c>
      <c r="C1205" s="94" t="s">
        <v>15</v>
      </c>
      <c r="D1205" s="94" t="s">
        <v>17</v>
      </c>
      <c r="E1205" s="95" t="s">
        <v>0</v>
      </c>
      <c r="F1205" s="95" t="s">
        <v>0</v>
      </c>
      <c r="G1205" s="96">
        <v>10835.9</v>
      </c>
      <c r="H1205" s="96">
        <v>0</v>
      </c>
      <c r="I1205" s="96">
        <v>0</v>
      </c>
      <c r="J1205" s="96">
        <v>0</v>
      </c>
      <c r="K1205" s="96">
        <v>0</v>
      </c>
      <c r="L1205" s="96">
        <v>0</v>
      </c>
      <c r="M1205" s="96">
        <v>0</v>
      </c>
    </row>
    <row r="1206" spans="1:13" ht="38.25" hidden="1">
      <c r="A1206" s="93" t="s">
        <v>544</v>
      </c>
      <c r="B1206" s="94" t="s">
        <v>543</v>
      </c>
      <c r="C1206" s="94" t="s">
        <v>15</v>
      </c>
      <c r="D1206" s="94" t="s">
        <v>17</v>
      </c>
      <c r="E1206" s="94" t="s">
        <v>545</v>
      </c>
      <c r="F1206" s="95" t="s">
        <v>0</v>
      </c>
      <c r="G1206" s="96">
        <v>10835.9</v>
      </c>
      <c r="H1206" s="96">
        <v>0</v>
      </c>
      <c r="I1206" s="96">
        <v>0</v>
      </c>
      <c r="J1206" s="96">
        <v>0</v>
      </c>
      <c r="K1206" s="96">
        <v>0</v>
      </c>
      <c r="L1206" s="96">
        <v>0</v>
      </c>
      <c r="M1206" s="96">
        <v>0</v>
      </c>
    </row>
    <row r="1207" spans="1:13" ht="25.5" hidden="1">
      <c r="A1207" s="93" t="s">
        <v>546</v>
      </c>
      <c r="B1207" s="94" t="s">
        <v>543</v>
      </c>
      <c r="C1207" s="94" t="s">
        <v>15</v>
      </c>
      <c r="D1207" s="94" t="s">
        <v>17</v>
      </c>
      <c r="E1207" s="94" t="s">
        <v>547</v>
      </c>
      <c r="F1207" s="95" t="s">
        <v>0</v>
      </c>
      <c r="G1207" s="96">
        <v>2274.1</v>
      </c>
      <c r="H1207" s="96">
        <v>0</v>
      </c>
      <c r="I1207" s="96">
        <v>0</v>
      </c>
      <c r="J1207" s="96">
        <v>0</v>
      </c>
      <c r="K1207" s="96">
        <v>0</v>
      </c>
      <c r="L1207" s="96">
        <v>0</v>
      </c>
      <c r="M1207" s="96">
        <v>0</v>
      </c>
    </row>
    <row r="1208" spans="1:13" ht="25.5" hidden="1">
      <c r="A1208" s="93" t="s">
        <v>548</v>
      </c>
      <c r="B1208" s="94" t="s">
        <v>543</v>
      </c>
      <c r="C1208" s="94" t="s">
        <v>15</v>
      </c>
      <c r="D1208" s="94" t="s">
        <v>17</v>
      </c>
      <c r="E1208" s="94" t="s">
        <v>549</v>
      </c>
      <c r="F1208" s="95" t="s">
        <v>0</v>
      </c>
      <c r="G1208" s="96">
        <v>439.1</v>
      </c>
      <c r="H1208" s="96">
        <v>0</v>
      </c>
      <c r="I1208" s="96">
        <v>0</v>
      </c>
      <c r="J1208" s="96">
        <v>0</v>
      </c>
      <c r="K1208" s="96">
        <v>0</v>
      </c>
      <c r="L1208" s="96">
        <v>0</v>
      </c>
      <c r="M1208" s="96">
        <v>0</v>
      </c>
    </row>
    <row r="1209" spans="1:13" hidden="1">
      <c r="A1209" s="93" t="s">
        <v>152</v>
      </c>
      <c r="B1209" s="94" t="s">
        <v>543</v>
      </c>
      <c r="C1209" s="94" t="s">
        <v>15</v>
      </c>
      <c r="D1209" s="94" t="s">
        <v>17</v>
      </c>
      <c r="E1209" s="94" t="s">
        <v>549</v>
      </c>
      <c r="F1209" s="94" t="s">
        <v>153</v>
      </c>
      <c r="G1209" s="96">
        <v>439.1</v>
      </c>
      <c r="H1209" s="96">
        <v>0</v>
      </c>
      <c r="I1209" s="96">
        <v>0</v>
      </c>
      <c r="J1209" s="96">
        <v>0</v>
      </c>
      <c r="K1209" s="96">
        <v>0</v>
      </c>
      <c r="L1209" s="96">
        <v>0</v>
      </c>
      <c r="M1209" s="96">
        <v>0</v>
      </c>
    </row>
    <row r="1210" spans="1:13" ht="25.5" hidden="1">
      <c r="A1210" s="93" t="s">
        <v>154</v>
      </c>
      <c r="B1210" s="94" t="s">
        <v>543</v>
      </c>
      <c r="C1210" s="94" t="s">
        <v>15</v>
      </c>
      <c r="D1210" s="94" t="s">
        <v>17</v>
      </c>
      <c r="E1210" s="94" t="s">
        <v>549</v>
      </c>
      <c r="F1210" s="94" t="s">
        <v>155</v>
      </c>
      <c r="G1210" s="96">
        <v>439.1</v>
      </c>
      <c r="H1210" s="96">
        <v>0</v>
      </c>
      <c r="I1210" s="96">
        <v>0</v>
      </c>
      <c r="J1210" s="96">
        <v>0</v>
      </c>
      <c r="K1210" s="96">
        <v>0</v>
      </c>
      <c r="L1210" s="96">
        <v>0</v>
      </c>
      <c r="M1210" s="96">
        <v>0</v>
      </c>
    </row>
    <row r="1211" spans="1:13" hidden="1">
      <c r="A1211" s="93" t="s">
        <v>550</v>
      </c>
      <c r="B1211" s="94" t="s">
        <v>543</v>
      </c>
      <c r="C1211" s="94" t="s">
        <v>15</v>
      </c>
      <c r="D1211" s="94" t="s">
        <v>17</v>
      </c>
      <c r="E1211" s="94" t="s">
        <v>551</v>
      </c>
      <c r="F1211" s="95" t="s">
        <v>0</v>
      </c>
      <c r="G1211" s="96">
        <v>400</v>
      </c>
      <c r="H1211" s="96">
        <v>0</v>
      </c>
      <c r="I1211" s="96">
        <v>0</v>
      </c>
      <c r="J1211" s="96">
        <v>0</v>
      </c>
      <c r="K1211" s="96">
        <v>0</v>
      </c>
      <c r="L1211" s="96">
        <v>0</v>
      </c>
      <c r="M1211" s="96">
        <v>0</v>
      </c>
    </row>
    <row r="1212" spans="1:13" hidden="1">
      <c r="A1212" s="93" t="s">
        <v>152</v>
      </c>
      <c r="B1212" s="94" t="s">
        <v>543</v>
      </c>
      <c r="C1212" s="94" t="s">
        <v>15</v>
      </c>
      <c r="D1212" s="94" t="s">
        <v>17</v>
      </c>
      <c r="E1212" s="94" t="s">
        <v>551</v>
      </c>
      <c r="F1212" s="94" t="s">
        <v>153</v>
      </c>
      <c r="G1212" s="96">
        <v>400</v>
      </c>
      <c r="H1212" s="96">
        <v>0</v>
      </c>
      <c r="I1212" s="96">
        <v>0</v>
      </c>
      <c r="J1212" s="96">
        <v>0</v>
      </c>
      <c r="K1212" s="96">
        <v>0</v>
      </c>
      <c r="L1212" s="96">
        <v>0</v>
      </c>
      <c r="M1212" s="96">
        <v>0</v>
      </c>
    </row>
    <row r="1213" spans="1:13" ht="25.5" hidden="1">
      <c r="A1213" s="93" t="s">
        <v>154</v>
      </c>
      <c r="B1213" s="94" t="s">
        <v>543</v>
      </c>
      <c r="C1213" s="94" t="s">
        <v>15</v>
      </c>
      <c r="D1213" s="94" t="s">
        <v>17</v>
      </c>
      <c r="E1213" s="94" t="s">
        <v>551</v>
      </c>
      <c r="F1213" s="94" t="s">
        <v>155</v>
      </c>
      <c r="G1213" s="96">
        <v>400</v>
      </c>
      <c r="H1213" s="96">
        <v>0</v>
      </c>
      <c r="I1213" s="96">
        <v>0</v>
      </c>
      <c r="J1213" s="96">
        <v>0</v>
      </c>
      <c r="K1213" s="96">
        <v>0</v>
      </c>
      <c r="L1213" s="96">
        <v>0</v>
      </c>
      <c r="M1213" s="96">
        <v>0</v>
      </c>
    </row>
    <row r="1214" spans="1:13" ht="25.5" hidden="1">
      <c r="A1214" s="93" t="s">
        <v>552</v>
      </c>
      <c r="B1214" s="94" t="s">
        <v>543</v>
      </c>
      <c r="C1214" s="94" t="s">
        <v>15</v>
      </c>
      <c r="D1214" s="94" t="s">
        <v>17</v>
      </c>
      <c r="E1214" s="94" t="s">
        <v>553</v>
      </c>
      <c r="F1214" s="95" t="s">
        <v>0</v>
      </c>
      <c r="G1214" s="96">
        <v>1435</v>
      </c>
      <c r="H1214" s="96">
        <v>0</v>
      </c>
      <c r="I1214" s="96">
        <v>0</v>
      </c>
      <c r="J1214" s="96">
        <v>0</v>
      </c>
      <c r="K1214" s="96">
        <v>0</v>
      </c>
      <c r="L1214" s="96">
        <v>0</v>
      </c>
      <c r="M1214" s="96">
        <v>0</v>
      </c>
    </row>
    <row r="1215" spans="1:13" hidden="1">
      <c r="A1215" s="93" t="s">
        <v>160</v>
      </c>
      <c r="B1215" s="94" t="s">
        <v>543</v>
      </c>
      <c r="C1215" s="94" t="s">
        <v>15</v>
      </c>
      <c r="D1215" s="94" t="s">
        <v>17</v>
      </c>
      <c r="E1215" s="94" t="s">
        <v>553</v>
      </c>
      <c r="F1215" s="94" t="s">
        <v>161</v>
      </c>
      <c r="G1215" s="96">
        <v>1435</v>
      </c>
      <c r="H1215" s="96">
        <v>0</v>
      </c>
      <c r="I1215" s="96">
        <v>0</v>
      </c>
      <c r="J1215" s="96">
        <v>0</v>
      </c>
      <c r="K1215" s="96">
        <v>0</v>
      </c>
      <c r="L1215" s="96">
        <v>0</v>
      </c>
      <c r="M1215" s="96">
        <v>0</v>
      </c>
    </row>
    <row r="1216" spans="1:13" ht="25.5" hidden="1">
      <c r="A1216" s="93" t="s">
        <v>269</v>
      </c>
      <c r="B1216" s="94" t="s">
        <v>543</v>
      </c>
      <c r="C1216" s="94" t="s">
        <v>15</v>
      </c>
      <c r="D1216" s="94" t="s">
        <v>17</v>
      </c>
      <c r="E1216" s="94" t="s">
        <v>553</v>
      </c>
      <c r="F1216" s="94" t="s">
        <v>270</v>
      </c>
      <c r="G1216" s="96">
        <v>1435</v>
      </c>
      <c r="H1216" s="96">
        <v>0</v>
      </c>
      <c r="I1216" s="96">
        <v>0</v>
      </c>
      <c r="J1216" s="96">
        <v>0</v>
      </c>
      <c r="K1216" s="96">
        <v>0</v>
      </c>
      <c r="L1216" s="96">
        <v>0</v>
      </c>
      <c r="M1216" s="96">
        <v>0</v>
      </c>
    </row>
    <row r="1217" spans="1:13" ht="25.5" hidden="1">
      <c r="A1217" s="93" t="s">
        <v>101</v>
      </c>
      <c r="B1217" s="94" t="s">
        <v>543</v>
      </c>
      <c r="C1217" s="94" t="s">
        <v>15</v>
      </c>
      <c r="D1217" s="94" t="s">
        <v>17</v>
      </c>
      <c r="E1217" s="94" t="s">
        <v>554</v>
      </c>
      <c r="F1217" s="95" t="s">
        <v>0</v>
      </c>
      <c r="G1217" s="96">
        <v>8561.7999999999993</v>
      </c>
      <c r="H1217" s="96">
        <v>0</v>
      </c>
      <c r="I1217" s="96">
        <v>0</v>
      </c>
      <c r="J1217" s="96">
        <v>0</v>
      </c>
      <c r="K1217" s="96">
        <v>0</v>
      </c>
      <c r="L1217" s="96">
        <v>0</v>
      </c>
      <c r="M1217" s="96">
        <v>0</v>
      </c>
    </row>
    <row r="1218" spans="1:13" hidden="1">
      <c r="A1218" s="93" t="s">
        <v>146</v>
      </c>
      <c r="B1218" s="94" t="s">
        <v>543</v>
      </c>
      <c r="C1218" s="94" t="s">
        <v>15</v>
      </c>
      <c r="D1218" s="94" t="s">
        <v>17</v>
      </c>
      <c r="E1218" s="94" t="s">
        <v>555</v>
      </c>
      <c r="F1218" s="95" t="s">
        <v>0</v>
      </c>
      <c r="G1218" s="96">
        <v>8561.7999999999993</v>
      </c>
      <c r="H1218" s="96">
        <v>0</v>
      </c>
      <c r="I1218" s="96">
        <v>0</v>
      </c>
      <c r="J1218" s="96">
        <v>0</v>
      </c>
      <c r="K1218" s="96">
        <v>0</v>
      </c>
      <c r="L1218" s="96">
        <v>0</v>
      </c>
      <c r="M1218" s="96">
        <v>0</v>
      </c>
    </row>
    <row r="1219" spans="1:13" ht="38.25" hidden="1">
      <c r="A1219" s="93" t="s">
        <v>148</v>
      </c>
      <c r="B1219" s="94" t="s">
        <v>543</v>
      </c>
      <c r="C1219" s="94" t="s">
        <v>15</v>
      </c>
      <c r="D1219" s="94" t="s">
        <v>17</v>
      </c>
      <c r="E1219" s="94" t="s">
        <v>555</v>
      </c>
      <c r="F1219" s="94" t="s">
        <v>149</v>
      </c>
      <c r="G1219" s="96">
        <v>8161.3</v>
      </c>
      <c r="H1219" s="96">
        <v>0</v>
      </c>
      <c r="I1219" s="96">
        <v>0</v>
      </c>
      <c r="J1219" s="96">
        <v>0</v>
      </c>
      <c r="K1219" s="96">
        <v>0</v>
      </c>
      <c r="L1219" s="96">
        <v>0</v>
      </c>
      <c r="M1219" s="96">
        <v>0</v>
      </c>
    </row>
    <row r="1220" spans="1:13" hidden="1">
      <c r="A1220" s="93" t="s">
        <v>150</v>
      </c>
      <c r="B1220" s="94" t="s">
        <v>543</v>
      </c>
      <c r="C1220" s="94" t="s">
        <v>15</v>
      </c>
      <c r="D1220" s="94" t="s">
        <v>17</v>
      </c>
      <c r="E1220" s="94" t="s">
        <v>555</v>
      </c>
      <c r="F1220" s="94" t="s">
        <v>151</v>
      </c>
      <c r="G1220" s="96">
        <v>8161.3</v>
      </c>
      <c r="H1220" s="96">
        <v>0</v>
      </c>
      <c r="I1220" s="96">
        <v>0</v>
      </c>
      <c r="J1220" s="96">
        <v>0</v>
      </c>
      <c r="K1220" s="96">
        <v>0</v>
      </c>
      <c r="L1220" s="96">
        <v>0</v>
      </c>
      <c r="M1220" s="96">
        <v>0</v>
      </c>
    </row>
    <row r="1221" spans="1:13" hidden="1">
      <c r="A1221" s="93" t="s">
        <v>152</v>
      </c>
      <c r="B1221" s="94" t="s">
        <v>543</v>
      </c>
      <c r="C1221" s="94" t="s">
        <v>15</v>
      </c>
      <c r="D1221" s="94" t="s">
        <v>17</v>
      </c>
      <c r="E1221" s="94" t="s">
        <v>555</v>
      </c>
      <c r="F1221" s="94" t="s">
        <v>153</v>
      </c>
      <c r="G1221" s="96">
        <v>398</v>
      </c>
      <c r="H1221" s="96">
        <v>0</v>
      </c>
      <c r="I1221" s="96">
        <v>0</v>
      </c>
      <c r="J1221" s="96">
        <v>0</v>
      </c>
      <c r="K1221" s="96">
        <v>0</v>
      </c>
      <c r="L1221" s="96">
        <v>0</v>
      </c>
      <c r="M1221" s="96">
        <v>0</v>
      </c>
    </row>
    <row r="1222" spans="1:13" ht="25.5" hidden="1">
      <c r="A1222" s="93" t="s">
        <v>154</v>
      </c>
      <c r="B1222" s="94" t="s">
        <v>543</v>
      </c>
      <c r="C1222" s="94" t="s">
        <v>15</v>
      </c>
      <c r="D1222" s="94" t="s">
        <v>17</v>
      </c>
      <c r="E1222" s="94" t="s">
        <v>555</v>
      </c>
      <c r="F1222" s="94" t="s">
        <v>155</v>
      </c>
      <c r="G1222" s="96">
        <v>398</v>
      </c>
      <c r="H1222" s="96">
        <v>0</v>
      </c>
      <c r="I1222" s="96">
        <v>0</v>
      </c>
      <c r="J1222" s="96">
        <v>0</v>
      </c>
      <c r="K1222" s="96">
        <v>0</v>
      </c>
      <c r="L1222" s="96">
        <v>0</v>
      </c>
      <c r="M1222" s="96">
        <v>0</v>
      </c>
    </row>
    <row r="1223" spans="1:13" hidden="1">
      <c r="A1223" s="93" t="s">
        <v>160</v>
      </c>
      <c r="B1223" s="94" t="s">
        <v>543</v>
      </c>
      <c r="C1223" s="94" t="s">
        <v>15</v>
      </c>
      <c r="D1223" s="94" t="s">
        <v>17</v>
      </c>
      <c r="E1223" s="94" t="s">
        <v>555</v>
      </c>
      <c r="F1223" s="94" t="s">
        <v>161</v>
      </c>
      <c r="G1223" s="96">
        <v>2.5</v>
      </c>
      <c r="H1223" s="96">
        <v>0</v>
      </c>
      <c r="I1223" s="96">
        <v>0</v>
      </c>
      <c r="J1223" s="96">
        <v>0</v>
      </c>
      <c r="K1223" s="96">
        <v>0</v>
      </c>
      <c r="L1223" s="96">
        <v>0</v>
      </c>
      <c r="M1223" s="96">
        <v>0</v>
      </c>
    </row>
    <row r="1224" spans="1:13" hidden="1">
      <c r="A1224" s="93" t="s">
        <v>162</v>
      </c>
      <c r="B1224" s="94" t="s">
        <v>543</v>
      </c>
      <c r="C1224" s="94" t="s">
        <v>15</v>
      </c>
      <c r="D1224" s="94" t="s">
        <v>17</v>
      </c>
      <c r="E1224" s="94" t="s">
        <v>555</v>
      </c>
      <c r="F1224" s="94" t="s">
        <v>163</v>
      </c>
      <c r="G1224" s="96">
        <v>2.5</v>
      </c>
      <c r="H1224" s="96">
        <v>0</v>
      </c>
      <c r="I1224" s="96">
        <v>0</v>
      </c>
      <c r="J1224" s="96">
        <v>0</v>
      </c>
      <c r="K1224" s="96">
        <v>0</v>
      </c>
      <c r="L1224" s="96">
        <v>0</v>
      </c>
      <c r="M1224" s="96">
        <v>0</v>
      </c>
    </row>
    <row r="1225" spans="1:13" hidden="1">
      <c r="A1225" s="107" t="s">
        <v>0</v>
      </c>
      <c r="B1225" s="108" t="s">
        <v>0</v>
      </c>
      <c r="C1225" s="95" t="s">
        <v>0</v>
      </c>
      <c r="D1225" s="95" t="s">
        <v>0</v>
      </c>
      <c r="E1225" s="95" t="s">
        <v>0</v>
      </c>
      <c r="F1225" s="95" t="s">
        <v>0</v>
      </c>
      <c r="G1225" s="109" t="s">
        <v>0</v>
      </c>
      <c r="H1225" s="109"/>
      <c r="I1225" s="109"/>
      <c r="J1225" s="109"/>
      <c r="K1225" s="109"/>
      <c r="L1225" s="109"/>
      <c r="M1225" s="109"/>
    </row>
    <row r="1226" spans="1:13" ht="25.5">
      <c r="A1226" s="110" t="s">
        <v>556</v>
      </c>
      <c r="B1226" s="111" t="s">
        <v>557</v>
      </c>
      <c r="C1226" s="95" t="s">
        <v>0</v>
      </c>
      <c r="D1226" s="95" t="s">
        <v>0</v>
      </c>
      <c r="E1226" s="95" t="s">
        <v>0</v>
      </c>
      <c r="F1226" s="95" t="s">
        <v>0</v>
      </c>
      <c r="G1226" s="112">
        <v>1181136</v>
      </c>
      <c r="H1226" s="112">
        <f>H1227+H1234+H1242+H1414</f>
        <v>1212335.2999999998</v>
      </c>
      <c r="I1226" s="112">
        <f>I1227+I1234+I1242+I1414</f>
        <v>826348.42839000002</v>
      </c>
      <c r="J1226" s="112">
        <f>J1227+J1234+J1242+J1414</f>
        <v>824907.73379000009</v>
      </c>
      <c r="K1226" s="112">
        <f>K1227+K1234+K1242+K1414</f>
        <v>797697.17600000009</v>
      </c>
      <c r="L1226" s="112">
        <f t="shared" ref="L1226:L1273" si="614">K1226/H1226*100</f>
        <v>65.798395542883242</v>
      </c>
      <c r="M1226" s="112">
        <f t="shared" ref="M1226:M1273" si="615">K1226/I1226*100</f>
        <v>96.532787937187464</v>
      </c>
    </row>
    <row r="1227" spans="1:13">
      <c r="A1227" s="93" t="s">
        <v>8</v>
      </c>
      <c r="B1227" s="94" t="s">
        <v>557</v>
      </c>
      <c r="C1227" s="94" t="s">
        <v>9</v>
      </c>
      <c r="D1227" s="95" t="s">
        <v>0</v>
      </c>
      <c r="E1227" s="95" t="s">
        <v>0</v>
      </c>
      <c r="F1227" s="95" t="s">
        <v>0</v>
      </c>
      <c r="G1227" s="96">
        <v>900</v>
      </c>
      <c r="H1227" s="96">
        <f t="shared" ref="H1227:K1231" si="616">H1228</f>
        <v>900</v>
      </c>
      <c r="I1227" s="96">
        <f t="shared" si="616"/>
        <v>675</v>
      </c>
      <c r="J1227" s="96">
        <f t="shared" si="616"/>
        <v>675</v>
      </c>
      <c r="K1227" s="96">
        <f t="shared" si="616"/>
        <v>675</v>
      </c>
      <c r="L1227" s="96">
        <f t="shared" si="614"/>
        <v>75</v>
      </c>
      <c r="M1227" s="96">
        <f t="shared" si="615"/>
        <v>100</v>
      </c>
    </row>
    <row r="1228" spans="1:13" ht="38.25">
      <c r="A1228" s="93" t="s">
        <v>14</v>
      </c>
      <c r="B1228" s="94" t="s">
        <v>557</v>
      </c>
      <c r="C1228" s="94" t="s">
        <v>9</v>
      </c>
      <c r="D1228" s="94" t="s">
        <v>15</v>
      </c>
      <c r="E1228" s="95" t="s">
        <v>0</v>
      </c>
      <c r="F1228" s="95" t="s">
        <v>0</v>
      </c>
      <c r="G1228" s="96">
        <v>900</v>
      </c>
      <c r="H1228" s="96">
        <f t="shared" si="616"/>
        <v>900</v>
      </c>
      <c r="I1228" s="96">
        <f t="shared" si="616"/>
        <v>675</v>
      </c>
      <c r="J1228" s="96">
        <f t="shared" si="616"/>
        <v>675</v>
      </c>
      <c r="K1228" s="96">
        <f t="shared" si="616"/>
        <v>675</v>
      </c>
      <c r="L1228" s="96">
        <f t="shared" si="614"/>
        <v>75</v>
      </c>
      <c r="M1228" s="96">
        <f t="shared" si="615"/>
        <v>100</v>
      </c>
    </row>
    <row r="1229" spans="1:13" ht="25.5">
      <c r="A1229" s="93" t="s">
        <v>558</v>
      </c>
      <c r="B1229" s="94" t="s">
        <v>557</v>
      </c>
      <c r="C1229" s="94" t="s">
        <v>9</v>
      </c>
      <c r="D1229" s="94" t="s">
        <v>15</v>
      </c>
      <c r="E1229" s="94" t="s">
        <v>559</v>
      </c>
      <c r="F1229" s="95" t="s">
        <v>0</v>
      </c>
      <c r="G1229" s="96">
        <v>900</v>
      </c>
      <c r="H1229" s="96">
        <f t="shared" si="616"/>
        <v>900</v>
      </c>
      <c r="I1229" s="96">
        <f t="shared" si="616"/>
        <v>675</v>
      </c>
      <c r="J1229" s="96">
        <f t="shared" si="616"/>
        <v>675</v>
      </c>
      <c r="K1229" s="96">
        <f t="shared" si="616"/>
        <v>675</v>
      </c>
      <c r="L1229" s="96">
        <f t="shared" si="614"/>
        <v>75</v>
      </c>
      <c r="M1229" s="96">
        <f t="shared" si="615"/>
        <v>100</v>
      </c>
    </row>
    <row r="1230" spans="1:13" ht="25.5">
      <c r="A1230" s="93" t="s">
        <v>560</v>
      </c>
      <c r="B1230" s="94" t="s">
        <v>557</v>
      </c>
      <c r="C1230" s="94" t="s">
        <v>9</v>
      </c>
      <c r="D1230" s="94" t="s">
        <v>15</v>
      </c>
      <c r="E1230" s="94" t="s">
        <v>561</v>
      </c>
      <c r="F1230" s="95" t="s">
        <v>0</v>
      </c>
      <c r="G1230" s="96">
        <v>900</v>
      </c>
      <c r="H1230" s="96">
        <f t="shared" si="616"/>
        <v>900</v>
      </c>
      <c r="I1230" s="96">
        <f t="shared" si="616"/>
        <v>675</v>
      </c>
      <c r="J1230" s="96">
        <f t="shared" si="616"/>
        <v>675</v>
      </c>
      <c r="K1230" s="96">
        <f t="shared" si="616"/>
        <v>675</v>
      </c>
      <c r="L1230" s="96">
        <f t="shared" si="614"/>
        <v>75</v>
      </c>
      <c r="M1230" s="96">
        <f t="shared" si="615"/>
        <v>100</v>
      </c>
    </row>
    <row r="1231" spans="1:13">
      <c r="A1231" s="93" t="s">
        <v>105</v>
      </c>
      <c r="B1231" s="94" t="s">
        <v>557</v>
      </c>
      <c r="C1231" s="94" t="s">
        <v>9</v>
      </c>
      <c r="D1231" s="94" t="s">
        <v>15</v>
      </c>
      <c r="E1231" s="94" t="s">
        <v>561</v>
      </c>
      <c r="F1231" s="94" t="s">
        <v>106</v>
      </c>
      <c r="G1231" s="96">
        <v>900</v>
      </c>
      <c r="H1231" s="96">
        <f t="shared" si="616"/>
        <v>900</v>
      </c>
      <c r="I1231" s="96">
        <f t="shared" si="616"/>
        <v>675</v>
      </c>
      <c r="J1231" s="96">
        <f t="shared" si="616"/>
        <v>675</v>
      </c>
      <c r="K1231" s="96">
        <f t="shared" si="616"/>
        <v>675</v>
      </c>
      <c r="L1231" s="96">
        <f t="shared" si="614"/>
        <v>75</v>
      </c>
      <c r="M1231" s="96">
        <f t="shared" si="615"/>
        <v>100</v>
      </c>
    </row>
    <row r="1232" spans="1:13">
      <c r="A1232" s="93" t="s">
        <v>107</v>
      </c>
      <c r="B1232" s="94" t="s">
        <v>557</v>
      </c>
      <c r="C1232" s="94" t="s">
        <v>9</v>
      </c>
      <c r="D1232" s="94" t="s">
        <v>15</v>
      </c>
      <c r="E1232" s="94" t="s">
        <v>561</v>
      </c>
      <c r="F1232" s="94" t="s">
        <v>108</v>
      </c>
      <c r="G1232" s="96">
        <v>900</v>
      </c>
      <c r="H1232" s="96">
        <v>900</v>
      </c>
      <c r="I1232" s="96">
        <v>675</v>
      </c>
      <c r="J1232" s="96">
        <v>675</v>
      </c>
      <c r="K1232" s="96">
        <v>675</v>
      </c>
      <c r="L1232" s="96">
        <f t="shared" si="614"/>
        <v>75</v>
      </c>
      <c r="M1232" s="96">
        <f t="shared" si="615"/>
        <v>100</v>
      </c>
    </row>
    <row r="1233" spans="1:13">
      <c r="A1233" s="97" t="s">
        <v>0</v>
      </c>
      <c r="B1233" s="95" t="s">
        <v>0</v>
      </c>
      <c r="C1233" s="95" t="s">
        <v>0</v>
      </c>
      <c r="D1233" s="95" t="s">
        <v>0</v>
      </c>
      <c r="E1233" s="95" t="s">
        <v>0</v>
      </c>
      <c r="F1233" s="95" t="s">
        <v>0</v>
      </c>
      <c r="G1233" s="98" t="s">
        <v>0</v>
      </c>
      <c r="H1233" s="98"/>
      <c r="I1233" s="98"/>
      <c r="J1233" s="98"/>
      <c r="K1233" s="98"/>
      <c r="L1233" s="98"/>
      <c r="M1233" s="98"/>
    </row>
    <row r="1234" spans="1:13">
      <c r="A1234" s="93" t="s">
        <v>28</v>
      </c>
      <c r="B1234" s="94" t="s">
        <v>557</v>
      </c>
      <c r="C1234" s="94" t="s">
        <v>13</v>
      </c>
      <c r="D1234" s="95" t="s">
        <v>0</v>
      </c>
      <c r="E1234" s="95" t="s">
        <v>0</v>
      </c>
      <c r="F1234" s="95" t="s">
        <v>0</v>
      </c>
      <c r="G1234" s="96">
        <v>275</v>
      </c>
      <c r="H1234" s="96">
        <f t="shared" ref="H1234:K1239" si="617">H1235</f>
        <v>275</v>
      </c>
      <c r="I1234" s="96">
        <f t="shared" si="617"/>
        <v>215</v>
      </c>
      <c r="J1234" s="96">
        <f t="shared" si="617"/>
        <v>215</v>
      </c>
      <c r="K1234" s="96">
        <f t="shared" si="617"/>
        <v>215</v>
      </c>
      <c r="L1234" s="96">
        <f t="shared" si="614"/>
        <v>78.181818181818187</v>
      </c>
      <c r="M1234" s="96">
        <f t="shared" si="615"/>
        <v>100</v>
      </c>
    </row>
    <row r="1235" spans="1:13" ht="25.5">
      <c r="A1235" s="93" t="s">
        <v>29</v>
      </c>
      <c r="B1235" s="94" t="s">
        <v>557</v>
      </c>
      <c r="C1235" s="94" t="s">
        <v>13</v>
      </c>
      <c r="D1235" s="94" t="s">
        <v>30</v>
      </c>
      <c r="E1235" s="95" t="s">
        <v>0</v>
      </c>
      <c r="F1235" s="95" t="s">
        <v>0</v>
      </c>
      <c r="G1235" s="96">
        <v>275</v>
      </c>
      <c r="H1235" s="96">
        <f t="shared" si="617"/>
        <v>275</v>
      </c>
      <c r="I1235" s="96">
        <f t="shared" si="617"/>
        <v>215</v>
      </c>
      <c r="J1235" s="96">
        <f t="shared" si="617"/>
        <v>215</v>
      </c>
      <c r="K1235" s="96">
        <f t="shared" si="617"/>
        <v>215</v>
      </c>
      <c r="L1235" s="96">
        <f t="shared" si="614"/>
        <v>78.181818181818187</v>
      </c>
      <c r="M1235" s="96">
        <f t="shared" si="615"/>
        <v>100</v>
      </c>
    </row>
    <row r="1236" spans="1:13" ht="38.25">
      <c r="A1236" s="93" t="s">
        <v>109</v>
      </c>
      <c r="B1236" s="94" t="s">
        <v>557</v>
      </c>
      <c r="C1236" s="94" t="s">
        <v>13</v>
      </c>
      <c r="D1236" s="94" t="s">
        <v>30</v>
      </c>
      <c r="E1236" s="94" t="s">
        <v>110</v>
      </c>
      <c r="F1236" s="95" t="s">
        <v>0</v>
      </c>
      <c r="G1236" s="96">
        <v>275</v>
      </c>
      <c r="H1236" s="96">
        <f t="shared" si="617"/>
        <v>275</v>
      </c>
      <c r="I1236" s="96">
        <f t="shared" si="617"/>
        <v>215</v>
      </c>
      <c r="J1236" s="96">
        <f t="shared" si="617"/>
        <v>215</v>
      </c>
      <c r="K1236" s="96">
        <f t="shared" si="617"/>
        <v>215</v>
      </c>
      <c r="L1236" s="96">
        <f t="shared" si="614"/>
        <v>78.181818181818187</v>
      </c>
      <c r="M1236" s="96">
        <f t="shared" si="615"/>
        <v>100</v>
      </c>
    </row>
    <row r="1237" spans="1:13" ht="51">
      <c r="A1237" s="93" t="s">
        <v>230</v>
      </c>
      <c r="B1237" s="94" t="s">
        <v>557</v>
      </c>
      <c r="C1237" s="94" t="s">
        <v>13</v>
      </c>
      <c r="D1237" s="94" t="s">
        <v>30</v>
      </c>
      <c r="E1237" s="94" t="s">
        <v>231</v>
      </c>
      <c r="F1237" s="95" t="s">
        <v>0</v>
      </c>
      <c r="G1237" s="96">
        <v>275</v>
      </c>
      <c r="H1237" s="96">
        <f t="shared" si="617"/>
        <v>275</v>
      </c>
      <c r="I1237" s="96">
        <f t="shared" si="617"/>
        <v>215</v>
      </c>
      <c r="J1237" s="96">
        <f t="shared" si="617"/>
        <v>215</v>
      </c>
      <c r="K1237" s="96">
        <f t="shared" si="617"/>
        <v>215</v>
      </c>
      <c r="L1237" s="96">
        <f t="shared" si="614"/>
        <v>78.181818181818187</v>
      </c>
      <c r="M1237" s="96">
        <f t="shared" si="615"/>
        <v>100</v>
      </c>
    </row>
    <row r="1238" spans="1:13" ht="38.25">
      <c r="A1238" s="93" t="s">
        <v>232</v>
      </c>
      <c r="B1238" s="94" t="s">
        <v>557</v>
      </c>
      <c r="C1238" s="94" t="s">
        <v>13</v>
      </c>
      <c r="D1238" s="94" t="s">
        <v>30</v>
      </c>
      <c r="E1238" s="94" t="s">
        <v>233</v>
      </c>
      <c r="F1238" s="95" t="s">
        <v>0</v>
      </c>
      <c r="G1238" s="96">
        <v>275</v>
      </c>
      <c r="H1238" s="96">
        <f t="shared" si="617"/>
        <v>275</v>
      </c>
      <c r="I1238" s="96">
        <f t="shared" si="617"/>
        <v>215</v>
      </c>
      <c r="J1238" s="96">
        <f t="shared" si="617"/>
        <v>215</v>
      </c>
      <c r="K1238" s="96">
        <f t="shared" si="617"/>
        <v>215</v>
      </c>
      <c r="L1238" s="96">
        <f t="shared" si="614"/>
        <v>78.181818181818187</v>
      </c>
      <c r="M1238" s="96">
        <f t="shared" si="615"/>
        <v>100</v>
      </c>
    </row>
    <row r="1239" spans="1:13">
      <c r="A1239" s="93" t="s">
        <v>152</v>
      </c>
      <c r="B1239" s="94" t="s">
        <v>557</v>
      </c>
      <c r="C1239" s="94" t="s">
        <v>13</v>
      </c>
      <c r="D1239" s="94" t="s">
        <v>30</v>
      </c>
      <c r="E1239" s="94" t="s">
        <v>233</v>
      </c>
      <c r="F1239" s="94" t="s">
        <v>153</v>
      </c>
      <c r="G1239" s="96">
        <v>275</v>
      </c>
      <c r="H1239" s="96">
        <f t="shared" si="617"/>
        <v>275</v>
      </c>
      <c r="I1239" s="96">
        <f t="shared" si="617"/>
        <v>215</v>
      </c>
      <c r="J1239" s="96">
        <f t="shared" si="617"/>
        <v>215</v>
      </c>
      <c r="K1239" s="96">
        <f t="shared" si="617"/>
        <v>215</v>
      </c>
      <c r="L1239" s="96">
        <f t="shared" si="614"/>
        <v>78.181818181818187</v>
      </c>
      <c r="M1239" s="96">
        <f t="shared" si="615"/>
        <v>100</v>
      </c>
    </row>
    <row r="1240" spans="1:13" ht="25.5">
      <c r="A1240" s="93" t="s">
        <v>234</v>
      </c>
      <c r="B1240" s="94" t="s">
        <v>557</v>
      </c>
      <c r="C1240" s="94" t="s">
        <v>13</v>
      </c>
      <c r="D1240" s="94" t="s">
        <v>30</v>
      </c>
      <c r="E1240" s="94" t="s">
        <v>233</v>
      </c>
      <c r="F1240" s="94" t="s">
        <v>235</v>
      </c>
      <c r="G1240" s="96">
        <v>275</v>
      </c>
      <c r="H1240" s="96">
        <v>275</v>
      </c>
      <c r="I1240" s="96">
        <v>215</v>
      </c>
      <c r="J1240" s="96">
        <v>215</v>
      </c>
      <c r="K1240" s="96">
        <v>215</v>
      </c>
      <c r="L1240" s="96">
        <f t="shared" si="614"/>
        <v>78.181818181818187</v>
      </c>
      <c r="M1240" s="96">
        <f t="shared" si="615"/>
        <v>100</v>
      </c>
    </row>
    <row r="1241" spans="1:13">
      <c r="A1241" s="97" t="s">
        <v>0</v>
      </c>
      <c r="B1241" s="95" t="s">
        <v>0</v>
      </c>
      <c r="C1241" s="95" t="s">
        <v>0</v>
      </c>
      <c r="D1241" s="95" t="s">
        <v>0</v>
      </c>
      <c r="E1241" s="95" t="s">
        <v>0</v>
      </c>
      <c r="F1241" s="95" t="s">
        <v>0</v>
      </c>
      <c r="G1241" s="98" t="s">
        <v>0</v>
      </c>
      <c r="H1241" s="98"/>
      <c r="I1241" s="98"/>
      <c r="J1241" s="98"/>
      <c r="K1241" s="98"/>
      <c r="L1241" s="98"/>
      <c r="M1241" s="98"/>
    </row>
    <row r="1242" spans="1:13">
      <c r="A1242" s="93" t="s">
        <v>33</v>
      </c>
      <c r="B1242" s="94" t="s">
        <v>557</v>
      </c>
      <c r="C1242" s="94" t="s">
        <v>15</v>
      </c>
      <c r="D1242" s="95" t="s">
        <v>0</v>
      </c>
      <c r="E1242" s="95" t="s">
        <v>0</v>
      </c>
      <c r="F1242" s="95" t="s">
        <v>0</v>
      </c>
      <c r="G1242" s="96">
        <v>1102445</v>
      </c>
      <c r="H1242" s="96">
        <f>H1243+H1408</f>
        <v>1133644.2999999998</v>
      </c>
      <c r="I1242" s="96">
        <f>I1243+I1408</f>
        <v>755942.42839000002</v>
      </c>
      <c r="J1242" s="96">
        <f>J1243+J1408</f>
        <v>754501.73379000009</v>
      </c>
      <c r="K1242" s="96">
        <f>K1243+K1408</f>
        <v>754350.27200000011</v>
      </c>
      <c r="L1242" s="96">
        <f t="shared" si="614"/>
        <v>66.542060150613409</v>
      </c>
      <c r="M1242" s="96">
        <f t="shared" si="615"/>
        <v>99.789381263677598</v>
      </c>
    </row>
    <row r="1243" spans="1:13">
      <c r="A1243" s="93" t="s">
        <v>36</v>
      </c>
      <c r="B1243" s="94" t="s">
        <v>557</v>
      </c>
      <c r="C1243" s="94" t="s">
        <v>15</v>
      </c>
      <c r="D1243" s="94" t="s">
        <v>17</v>
      </c>
      <c r="E1243" s="95" t="s">
        <v>0</v>
      </c>
      <c r="F1243" s="95" t="s">
        <v>0</v>
      </c>
      <c r="G1243" s="96">
        <v>1099876</v>
      </c>
      <c r="H1243" s="96">
        <f>H1244+H1403</f>
        <v>1131075.2999999998</v>
      </c>
      <c r="I1243" s="96">
        <f>I1244+I1403</f>
        <v>754981.03587999998</v>
      </c>
      <c r="J1243" s="96">
        <f t="shared" ref="J1243:K1243" si="618">J1244+J1403</f>
        <v>753540.34128000005</v>
      </c>
      <c r="K1243" s="96">
        <f t="shared" si="618"/>
        <v>753393.61463000008</v>
      </c>
      <c r="L1243" s="96">
        <f t="shared" si="614"/>
        <v>66.608617006312514</v>
      </c>
      <c r="M1243" s="96">
        <f t="shared" si="615"/>
        <v>99.789740248488542</v>
      </c>
    </row>
    <row r="1244" spans="1:13" ht="38.25">
      <c r="A1244" s="93" t="s">
        <v>544</v>
      </c>
      <c r="B1244" s="94" t="s">
        <v>557</v>
      </c>
      <c r="C1244" s="94" t="s">
        <v>15</v>
      </c>
      <c r="D1244" s="94" t="s">
        <v>17</v>
      </c>
      <c r="E1244" s="94" t="s">
        <v>545</v>
      </c>
      <c r="F1244" s="95" t="s">
        <v>0</v>
      </c>
      <c r="G1244" s="96">
        <v>1099876</v>
      </c>
      <c r="H1244" s="96">
        <f>H1245+H1380+H1390</f>
        <v>1130679.8999999999</v>
      </c>
      <c r="I1244" s="96">
        <f>I1245+I1380+I1390</f>
        <v>754585.63587999996</v>
      </c>
      <c r="J1244" s="96">
        <f>J1245+J1390+J1380</f>
        <v>753144.94128000003</v>
      </c>
      <c r="K1244" s="96">
        <f>K1245+K1390+K1380</f>
        <v>752998.21463000006</v>
      </c>
      <c r="L1244" s="96">
        <f t="shared" si="614"/>
        <v>66.596940003090182</v>
      </c>
      <c r="M1244" s="96">
        <f t="shared" si="615"/>
        <v>99.789630073179353</v>
      </c>
    </row>
    <row r="1245" spans="1:13" ht="25.5">
      <c r="A1245" s="93" t="s">
        <v>562</v>
      </c>
      <c r="B1245" s="94" t="s">
        <v>557</v>
      </c>
      <c r="C1245" s="94" t="s">
        <v>15</v>
      </c>
      <c r="D1245" s="94" t="s">
        <v>17</v>
      </c>
      <c r="E1245" s="94" t="s">
        <v>563</v>
      </c>
      <c r="F1245" s="95" t="s">
        <v>0</v>
      </c>
      <c r="G1245" s="96">
        <v>1061632.8</v>
      </c>
      <c r="H1245" s="96">
        <f>H1246+H1249+H1252+H1255+H1258+H1261+H1264+H1267+H1270+H1273+H1276+H1279+H1282+H1285+H1288+H1291+H1294+H1297+H1300+H1303+H1306+H1309+H1314+H1318+H1321+H1324+H1327+H1330+H1333+H1336+H1339+H1342+H1345+H1349+H1352+H1355+H1358+H1361+H1364+H1367+H1370+H1373+H1377</f>
        <v>1081600.7999999998</v>
      </c>
      <c r="I1245" s="96">
        <f>I1246+I1249+I1252+I1255+I1258+I1261+I1264+I1267+I1270+I1273+I1276+I1279+I1282+I1285+I1288+I1291+I1294+I1297+I1300+I1303+I1306+I1309+I1314+I1318+I1321+I1324+I1327+I1330+I1333+I1336+I1339+I1342+I1345+I1349+I1352+I1355+I1358+I1361+I1364+I1367+I1370+I1373+I1377</f>
        <v>717324.51367000001</v>
      </c>
      <c r="J1245" s="96">
        <f t="shared" ref="J1245:K1245" si="619">J1246+J1249+J1252+J1255+J1258+J1261+J1264+J1267+J1270+J1273+J1276+J1279+J1282+J1285+J1288+J1291+J1294+J1297+J1300+J1303+J1306+J1309+J1314+J1318+J1321+J1324+J1327+J1330+J1333+J1336+J1339+J1342+J1345+J1349+J1352+J1355+J1358+J1361+J1364+J1367+J1370+J1373+J1377</f>
        <v>715922.90907000005</v>
      </c>
      <c r="K1245" s="96">
        <f t="shared" si="619"/>
        <v>715852.8080800001</v>
      </c>
      <c r="L1245" s="96">
        <f t="shared" si="614"/>
        <v>66.184567178574596</v>
      </c>
      <c r="M1245" s="96">
        <f t="shared" si="615"/>
        <v>99.794834058790173</v>
      </c>
    </row>
    <row r="1246" spans="1:13">
      <c r="A1246" s="93" t="s">
        <v>564</v>
      </c>
      <c r="B1246" s="94" t="s">
        <v>557</v>
      </c>
      <c r="C1246" s="94" t="s">
        <v>15</v>
      </c>
      <c r="D1246" s="94" t="s">
        <v>17</v>
      </c>
      <c r="E1246" s="94" t="s">
        <v>565</v>
      </c>
      <c r="F1246" s="95" t="s">
        <v>0</v>
      </c>
      <c r="G1246" s="96">
        <v>611.1</v>
      </c>
      <c r="H1246" s="96">
        <f>H1247</f>
        <v>611.1</v>
      </c>
      <c r="I1246" s="96">
        <f>I1247</f>
        <v>611.1</v>
      </c>
      <c r="J1246" s="96">
        <f t="shared" ref="I1246:K1247" si="620">J1247</f>
        <v>611.1</v>
      </c>
      <c r="K1246" s="96">
        <f t="shared" si="620"/>
        <v>611.1</v>
      </c>
      <c r="L1246" s="96">
        <f t="shared" si="614"/>
        <v>100</v>
      </c>
      <c r="M1246" s="96">
        <v>0</v>
      </c>
    </row>
    <row r="1247" spans="1:13">
      <c r="A1247" s="93" t="s">
        <v>160</v>
      </c>
      <c r="B1247" s="94" t="s">
        <v>557</v>
      </c>
      <c r="C1247" s="94" t="s">
        <v>15</v>
      </c>
      <c r="D1247" s="94" t="s">
        <v>17</v>
      </c>
      <c r="E1247" s="94" t="s">
        <v>565</v>
      </c>
      <c r="F1247" s="94" t="s">
        <v>161</v>
      </c>
      <c r="G1247" s="96">
        <v>611.1</v>
      </c>
      <c r="H1247" s="96">
        <f>H1248</f>
        <v>611.1</v>
      </c>
      <c r="I1247" s="96">
        <f t="shared" si="620"/>
        <v>611.1</v>
      </c>
      <c r="J1247" s="96">
        <f t="shared" si="620"/>
        <v>611.1</v>
      </c>
      <c r="K1247" s="96">
        <f t="shared" si="620"/>
        <v>611.1</v>
      </c>
      <c r="L1247" s="96">
        <f t="shared" si="614"/>
        <v>100</v>
      </c>
      <c r="M1247" s="96">
        <v>0</v>
      </c>
    </row>
    <row r="1248" spans="1:13" ht="25.5">
      <c r="A1248" s="93" t="s">
        <v>269</v>
      </c>
      <c r="B1248" s="94" t="s">
        <v>557</v>
      </c>
      <c r="C1248" s="94" t="s">
        <v>15</v>
      </c>
      <c r="D1248" s="94" t="s">
        <v>17</v>
      </c>
      <c r="E1248" s="94" t="s">
        <v>565</v>
      </c>
      <c r="F1248" s="94" t="s">
        <v>270</v>
      </c>
      <c r="G1248" s="96">
        <v>611.1</v>
      </c>
      <c r="H1248" s="96">
        <v>611.1</v>
      </c>
      <c r="I1248" s="96">
        <v>611.1</v>
      </c>
      <c r="J1248" s="96">
        <v>611.1</v>
      </c>
      <c r="K1248" s="96">
        <v>611.1</v>
      </c>
      <c r="L1248" s="96">
        <f t="shared" si="614"/>
        <v>100</v>
      </c>
      <c r="M1248" s="96">
        <v>0</v>
      </c>
    </row>
    <row r="1249" spans="1:13" ht="25.5">
      <c r="A1249" s="93" t="s">
        <v>566</v>
      </c>
      <c r="B1249" s="94" t="s">
        <v>557</v>
      </c>
      <c r="C1249" s="94" t="s">
        <v>15</v>
      </c>
      <c r="D1249" s="94" t="s">
        <v>17</v>
      </c>
      <c r="E1249" s="94" t="s">
        <v>567</v>
      </c>
      <c r="F1249" s="95" t="s">
        <v>0</v>
      </c>
      <c r="G1249" s="96">
        <v>35647</v>
      </c>
      <c r="H1249" s="96">
        <f>H1250</f>
        <v>35647</v>
      </c>
      <c r="I1249" s="96">
        <f t="shared" ref="I1249:K1250" si="621">I1250</f>
        <v>35647</v>
      </c>
      <c r="J1249" s="96">
        <f t="shared" si="621"/>
        <v>35647</v>
      </c>
      <c r="K1249" s="96">
        <f t="shared" si="621"/>
        <v>35647</v>
      </c>
      <c r="L1249" s="96">
        <f t="shared" si="614"/>
        <v>100</v>
      </c>
      <c r="M1249" s="96">
        <f t="shared" si="615"/>
        <v>100</v>
      </c>
    </row>
    <row r="1250" spans="1:13">
      <c r="A1250" s="93" t="s">
        <v>160</v>
      </c>
      <c r="B1250" s="94" t="s">
        <v>557</v>
      </c>
      <c r="C1250" s="94" t="s">
        <v>15</v>
      </c>
      <c r="D1250" s="94" t="s">
        <v>17</v>
      </c>
      <c r="E1250" s="94" t="s">
        <v>567</v>
      </c>
      <c r="F1250" s="94" t="s">
        <v>161</v>
      </c>
      <c r="G1250" s="96">
        <v>35647</v>
      </c>
      <c r="H1250" s="96">
        <f>H1251</f>
        <v>35647</v>
      </c>
      <c r="I1250" s="96">
        <f t="shared" si="621"/>
        <v>35647</v>
      </c>
      <c r="J1250" s="96">
        <f t="shared" si="621"/>
        <v>35647</v>
      </c>
      <c r="K1250" s="96">
        <f t="shared" si="621"/>
        <v>35647</v>
      </c>
      <c r="L1250" s="96">
        <f t="shared" si="614"/>
        <v>100</v>
      </c>
      <c r="M1250" s="96">
        <f t="shared" si="615"/>
        <v>100</v>
      </c>
    </row>
    <row r="1251" spans="1:13" ht="25.5">
      <c r="A1251" s="93" t="s">
        <v>269</v>
      </c>
      <c r="B1251" s="94" t="s">
        <v>557</v>
      </c>
      <c r="C1251" s="94" t="s">
        <v>15</v>
      </c>
      <c r="D1251" s="94" t="s">
        <v>17</v>
      </c>
      <c r="E1251" s="94" t="s">
        <v>567</v>
      </c>
      <c r="F1251" s="94" t="s">
        <v>270</v>
      </c>
      <c r="G1251" s="96">
        <v>35647</v>
      </c>
      <c r="H1251" s="96">
        <v>35647</v>
      </c>
      <c r="I1251" s="96">
        <v>35647</v>
      </c>
      <c r="J1251" s="96">
        <v>35647</v>
      </c>
      <c r="K1251" s="96">
        <v>35647</v>
      </c>
      <c r="L1251" s="96">
        <f t="shared" si="614"/>
        <v>100</v>
      </c>
      <c r="M1251" s="96">
        <f t="shared" si="615"/>
        <v>100</v>
      </c>
    </row>
    <row r="1252" spans="1:13" ht="38.25">
      <c r="A1252" s="93" t="s">
        <v>568</v>
      </c>
      <c r="B1252" s="94" t="s">
        <v>557</v>
      </c>
      <c r="C1252" s="94" t="s">
        <v>15</v>
      </c>
      <c r="D1252" s="94" t="s">
        <v>17</v>
      </c>
      <c r="E1252" s="94" t="s">
        <v>569</v>
      </c>
      <c r="F1252" s="95" t="s">
        <v>0</v>
      </c>
      <c r="G1252" s="96">
        <v>8508</v>
      </c>
      <c r="H1252" s="96">
        <f>H1253</f>
        <v>9950.5</v>
      </c>
      <c r="I1252" s="96">
        <f t="shared" ref="I1252:K1253" si="622">I1253</f>
        <v>1267.155</v>
      </c>
      <c r="J1252" s="96">
        <f t="shared" si="622"/>
        <v>1267.155</v>
      </c>
      <c r="K1252" s="96">
        <f t="shared" si="622"/>
        <v>1267.155</v>
      </c>
      <c r="L1252" s="96">
        <f t="shared" si="614"/>
        <v>12.734586201698406</v>
      </c>
      <c r="M1252" s="96">
        <f t="shared" si="615"/>
        <v>100</v>
      </c>
    </row>
    <row r="1253" spans="1:13">
      <c r="A1253" s="93" t="s">
        <v>160</v>
      </c>
      <c r="B1253" s="94" t="s">
        <v>557</v>
      </c>
      <c r="C1253" s="94" t="s">
        <v>15</v>
      </c>
      <c r="D1253" s="94" t="s">
        <v>17</v>
      </c>
      <c r="E1253" s="94" t="s">
        <v>569</v>
      </c>
      <c r="F1253" s="94" t="s">
        <v>161</v>
      </c>
      <c r="G1253" s="96">
        <v>8508</v>
      </c>
      <c r="H1253" s="96">
        <f>H1254</f>
        <v>9950.5</v>
      </c>
      <c r="I1253" s="96">
        <f t="shared" si="622"/>
        <v>1267.155</v>
      </c>
      <c r="J1253" s="96">
        <f t="shared" si="622"/>
        <v>1267.155</v>
      </c>
      <c r="K1253" s="96">
        <f t="shared" si="622"/>
        <v>1267.155</v>
      </c>
      <c r="L1253" s="96">
        <f t="shared" si="614"/>
        <v>12.734586201698406</v>
      </c>
      <c r="M1253" s="96">
        <f t="shared" si="615"/>
        <v>100</v>
      </c>
    </row>
    <row r="1254" spans="1:13" ht="25.5">
      <c r="A1254" s="93" t="s">
        <v>269</v>
      </c>
      <c r="B1254" s="94" t="s">
        <v>557</v>
      </c>
      <c r="C1254" s="94" t="s">
        <v>15</v>
      </c>
      <c r="D1254" s="94" t="s">
        <v>17</v>
      </c>
      <c r="E1254" s="94" t="s">
        <v>569</v>
      </c>
      <c r="F1254" s="94" t="s">
        <v>270</v>
      </c>
      <c r="G1254" s="96">
        <v>8508</v>
      </c>
      <c r="H1254" s="96">
        <v>9950.5</v>
      </c>
      <c r="I1254" s="96">
        <v>1267.155</v>
      </c>
      <c r="J1254" s="96">
        <v>1267.155</v>
      </c>
      <c r="K1254" s="96">
        <v>1267.155</v>
      </c>
      <c r="L1254" s="96">
        <f t="shared" si="614"/>
        <v>12.734586201698406</v>
      </c>
      <c r="M1254" s="96">
        <f t="shared" si="615"/>
        <v>100</v>
      </c>
    </row>
    <row r="1255" spans="1:13" ht="38.25">
      <c r="A1255" s="93" t="s">
        <v>570</v>
      </c>
      <c r="B1255" s="94" t="s">
        <v>557</v>
      </c>
      <c r="C1255" s="94" t="s">
        <v>15</v>
      </c>
      <c r="D1255" s="94" t="s">
        <v>17</v>
      </c>
      <c r="E1255" s="94" t="s">
        <v>571</v>
      </c>
      <c r="F1255" s="95" t="s">
        <v>0</v>
      </c>
      <c r="G1255" s="96">
        <v>25686.9</v>
      </c>
      <c r="H1255" s="96">
        <f>H1256</f>
        <v>16346.3</v>
      </c>
      <c r="I1255" s="96">
        <f t="shared" ref="I1255:K1256" si="623">I1256</f>
        <v>10868.728999999999</v>
      </c>
      <c r="J1255" s="96">
        <f t="shared" si="623"/>
        <v>9668.7289999999994</v>
      </c>
      <c r="K1255" s="96">
        <f t="shared" si="623"/>
        <v>9668.7289999999994</v>
      </c>
      <c r="L1255" s="96">
        <f t="shared" si="614"/>
        <v>59.149342664700875</v>
      </c>
      <c r="M1255" s="96">
        <f t="shared" si="615"/>
        <v>88.959150605374376</v>
      </c>
    </row>
    <row r="1256" spans="1:13">
      <c r="A1256" s="93" t="s">
        <v>160</v>
      </c>
      <c r="B1256" s="94" t="s">
        <v>557</v>
      </c>
      <c r="C1256" s="94" t="s">
        <v>15</v>
      </c>
      <c r="D1256" s="94" t="s">
        <v>17</v>
      </c>
      <c r="E1256" s="94" t="s">
        <v>571</v>
      </c>
      <c r="F1256" s="94" t="s">
        <v>161</v>
      </c>
      <c r="G1256" s="96">
        <v>25686.9</v>
      </c>
      <c r="H1256" s="96">
        <f>H1257</f>
        <v>16346.3</v>
      </c>
      <c r="I1256" s="96">
        <f t="shared" si="623"/>
        <v>10868.728999999999</v>
      </c>
      <c r="J1256" s="96">
        <f t="shared" si="623"/>
        <v>9668.7289999999994</v>
      </c>
      <c r="K1256" s="96">
        <f t="shared" si="623"/>
        <v>9668.7289999999994</v>
      </c>
      <c r="L1256" s="96">
        <f t="shared" si="614"/>
        <v>59.149342664700875</v>
      </c>
      <c r="M1256" s="96">
        <f t="shared" si="615"/>
        <v>88.959150605374376</v>
      </c>
    </row>
    <row r="1257" spans="1:13" ht="25.5">
      <c r="A1257" s="93" t="s">
        <v>269</v>
      </c>
      <c r="B1257" s="94" t="s">
        <v>557</v>
      </c>
      <c r="C1257" s="94" t="s">
        <v>15</v>
      </c>
      <c r="D1257" s="94" t="s">
        <v>17</v>
      </c>
      <c r="E1257" s="94" t="s">
        <v>571</v>
      </c>
      <c r="F1257" s="94" t="s">
        <v>270</v>
      </c>
      <c r="G1257" s="96">
        <v>25686.9</v>
      </c>
      <c r="H1257" s="96">
        <v>16346.3</v>
      </c>
      <c r="I1257" s="96">
        <v>10868.728999999999</v>
      </c>
      <c r="J1257" s="96">
        <v>9668.7289999999994</v>
      </c>
      <c r="K1257" s="96">
        <v>9668.7289999999994</v>
      </c>
      <c r="L1257" s="96">
        <f t="shared" si="614"/>
        <v>59.149342664700875</v>
      </c>
      <c r="M1257" s="96">
        <f t="shared" si="615"/>
        <v>88.959150605374376</v>
      </c>
    </row>
    <row r="1258" spans="1:13" ht="38.25">
      <c r="A1258" s="93" t="s">
        <v>572</v>
      </c>
      <c r="B1258" s="94" t="s">
        <v>557</v>
      </c>
      <c r="C1258" s="94" t="s">
        <v>15</v>
      </c>
      <c r="D1258" s="94" t="s">
        <v>17</v>
      </c>
      <c r="E1258" s="94" t="s">
        <v>573</v>
      </c>
      <c r="F1258" s="95" t="s">
        <v>0</v>
      </c>
      <c r="G1258" s="96">
        <v>3751.6</v>
      </c>
      <c r="H1258" s="96">
        <f>H1259</f>
        <v>950</v>
      </c>
      <c r="I1258" s="96">
        <f t="shared" ref="I1258:K1259" si="624">I1259</f>
        <v>0</v>
      </c>
      <c r="J1258" s="96">
        <f t="shared" si="624"/>
        <v>0</v>
      </c>
      <c r="K1258" s="96">
        <f t="shared" si="624"/>
        <v>0</v>
      </c>
      <c r="L1258" s="96">
        <f t="shared" si="614"/>
        <v>0</v>
      </c>
      <c r="M1258" s="96">
        <v>0</v>
      </c>
    </row>
    <row r="1259" spans="1:13">
      <c r="A1259" s="93" t="s">
        <v>160</v>
      </c>
      <c r="B1259" s="94" t="s">
        <v>557</v>
      </c>
      <c r="C1259" s="94" t="s">
        <v>15</v>
      </c>
      <c r="D1259" s="94" t="s">
        <v>17</v>
      </c>
      <c r="E1259" s="94" t="s">
        <v>573</v>
      </c>
      <c r="F1259" s="94" t="s">
        <v>161</v>
      </c>
      <c r="G1259" s="96">
        <v>3751.6</v>
      </c>
      <c r="H1259" s="96">
        <f>H1260</f>
        <v>950</v>
      </c>
      <c r="I1259" s="96">
        <f t="shared" si="624"/>
        <v>0</v>
      </c>
      <c r="J1259" s="96">
        <f t="shared" si="624"/>
        <v>0</v>
      </c>
      <c r="K1259" s="96">
        <f t="shared" si="624"/>
        <v>0</v>
      </c>
      <c r="L1259" s="96">
        <f t="shared" si="614"/>
        <v>0</v>
      </c>
      <c r="M1259" s="96">
        <v>0</v>
      </c>
    </row>
    <row r="1260" spans="1:13" ht="25.5">
      <c r="A1260" s="93" t="s">
        <v>269</v>
      </c>
      <c r="B1260" s="94" t="s">
        <v>557</v>
      </c>
      <c r="C1260" s="94" t="s">
        <v>15</v>
      </c>
      <c r="D1260" s="94" t="s">
        <v>17</v>
      </c>
      <c r="E1260" s="94" t="s">
        <v>573</v>
      </c>
      <c r="F1260" s="94" t="s">
        <v>270</v>
      </c>
      <c r="G1260" s="96">
        <v>3751.6</v>
      </c>
      <c r="H1260" s="96">
        <f>3751.6-2801.6</f>
        <v>950</v>
      </c>
      <c r="I1260" s="96">
        <v>0</v>
      </c>
      <c r="J1260" s="96">
        <v>0</v>
      </c>
      <c r="K1260" s="96">
        <v>0</v>
      </c>
      <c r="L1260" s="96">
        <f t="shared" si="614"/>
        <v>0</v>
      </c>
      <c r="M1260" s="96">
        <v>0</v>
      </c>
    </row>
    <row r="1261" spans="1:13" ht="25.5">
      <c r="A1261" s="93" t="s">
        <v>574</v>
      </c>
      <c r="B1261" s="94" t="s">
        <v>557</v>
      </c>
      <c r="C1261" s="94" t="s">
        <v>15</v>
      </c>
      <c r="D1261" s="94" t="s">
        <v>17</v>
      </c>
      <c r="E1261" s="94" t="s">
        <v>575</v>
      </c>
      <c r="F1261" s="95" t="s">
        <v>0</v>
      </c>
      <c r="G1261" s="96">
        <v>20636.7</v>
      </c>
      <c r="H1261" s="96">
        <f>H1262</f>
        <v>20636.7</v>
      </c>
      <c r="I1261" s="96">
        <f t="shared" ref="I1261:K1262" si="625">I1262</f>
        <v>20636.7</v>
      </c>
      <c r="J1261" s="96">
        <f t="shared" si="625"/>
        <v>20636.7</v>
      </c>
      <c r="K1261" s="96">
        <f t="shared" si="625"/>
        <v>20636.7</v>
      </c>
      <c r="L1261" s="96">
        <f t="shared" si="614"/>
        <v>100</v>
      </c>
      <c r="M1261" s="96">
        <f t="shared" si="615"/>
        <v>100</v>
      </c>
    </row>
    <row r="1262" spans="1:13">
      <c r="A1262" s="93" t="s">
        <v>160</v>
      </c>
      <c r="B1262" s="94" t="s">
        <v>557</v>
      </c>
      <c r="C1262" s="94" t="s">
        <v>15</v>
      </c>
      <c r="D1262" s="94" t="s">
        <v>17</v>
      </c>
      <c r="E1262" s="94" t="s">
        <v>575</v>
      </c>
      <c r="F1262" s="94" t="s">
        <v>161</v>
      </c>
      <c r="G1262" s="96">
        <v>20636.7</v>
      </c>
      <c r="H1262" s="96">
        <f>H1263</f>
        <v>20636.7</v>
      </c>
      <c r="I1262" s="96">
        <f t="shared" si="625"/>
        <v>20636.7</v>
      </c>
      <c r="J1262" s="96">
        <f t="shared" si="625"/>
        <v>20636.7</v>
      </c>
      <c r="K1262" s="96">
        <f t="shared" si="625"/>
        <v>20636.7</v>
      </c>
      <c r="L1262" s="96">
        <f t="shared" si="614"/>
        <v>100</v>
      </c>
      <c r="M1262" s="96">
        <f t="shared" si="615"/>
        <v>100</v>
      </c>
    </row>
    <row r="1263" spans="1:13" ht="25.5">
      <c r="A1263" s="93" t="s">
        <v>269</v>
      </c>
      <c r="B1263" s="94" t="s">
        <v>557</v>
      </c>
      <c r="C1263" s="94" t="s">
        <v>15</v>
      </c>
      <c r="D1263" s="94" t="s">
        <v>17</v>
      </c>
      <c r="E1263" s="94" t="s">
        <v>575</v>
      </c>
      <c r="F1263" s="94" t="s">
        <v>270</v>
      </c>
      <c r="G1263" s="96">
        <v>20636.7</v>
      </c>
      <c r="H1263" s="96">
        <v>20636.7</v>
      </c>
      <c r="I1263" s="96">
        <v>20636.7</v>
      </c>
      <c r="J1263" s="96">
        <v>20636.7</v>
      </c>
      <c r="K1263" s="96">
        <v>20636.7</v>
      </c>
      <c r="L1263" s="96">
        <f t="shared" si="614"/>
        <v>100</v>
      </c>
      <c r="M1263" s="96">
        <f t="shared" si="615"/>
        <v>100</v>
      </c>
    </row>
    <row r="1264" spans="1:13">
      <c r="A1264" s="93" t="s">
        <v>576</v>
      </c>
      <c r="B1264" s="94" t="s">
        <v>557</v>
      </c>
      <c r="C1264" s="94" t="s">
        <v>15</v>
      </c>
      <c r="D1264" s="94" t="s">
        <v>17</v>
      </c>
      <c r="E1264" s="94" t="s">
        <v>577</v>
      </c>
      <c r="F1264" s="95" t="s">
        <v>0</v>
      </c>
      <c r="G1264" s="96">
        <v>35985.4</v>
      </c>
      <c r="H1264" s="96">
        <f>H1265</f>
        <v>35985.4</v>
      </c>
      <c r="I1264" s="96">
        <f t="shared" ref="I1264:K1265" si="626">I1265</f>
        <v>34311.14</v>
      </c>
      <c r="J1264" s="96">
        <f t="shared" si="626"/>
        <v>34311.14</v>
      </c>
      <c r="K1264" s="96">
        <f t="shared" si="626"/>
        <v>34311.14</v>
      </c>
      <c r="L1264" s="96">
        <f t="shared" si="614"/>
        <v>95.347390886303884</v>
      </c>
      <c r="M1264" s="96">
        <f t="shared" si="615"/>
        <v>100</v>
      </c>
    </row>
    <row r="1265" spans="1:13">
      <c r="A1265" s="93" t="s">
        <v>160</v>
      </c>
      <c r="B1265" s="94" t="s">
        <v>557</v>
      </c>
      <c r="C1265" s="94" t="s">
        <v>15</v>
      </c>
      <c r="D1265" s="94" t="s">
        <v>17</v>
      </c>
      <c r="E1265" s="94" t="s">
        <v>577</v>
      </c>
      <c r="F1265" s="94" t="s">
        <v>161</v>
      </c>
      <c r="G1265" s="96">
        <v>35985.4</v>
      </c>
      <c r="H1265" s="96">
        <f>H1266</f>
        <v>35985.4</v>
      </c>
      <c r="I1265" s="96">
        <f t="shared" si="626"/>
        <v>34311.14</v>
      </c>
      <c r="J1265" s="96">
        <f t="shared" si="626"/>
        <v>34311.14</v>
      </c>
      <c r="K1265" s="96">
        <f t="shared" si="626"/>
        <v>34311.14</v>
      </c>
      <c r="L1265" s="96">
        <f t="shared" si="614"/>
        <v>95.347390886303884</v>
      </c>
      <c r="M1265" s="96">
        <f t="shared" si="615"/>
        <v>100</v>
      </c>
    </row>
    <row r="1266" spans="1:13" ht="25.5">
      <c r="A1266" s="93" t="s">
        <v>269</v>
      </c>
      <c r="B1266" s="94" t="s">
        <v>557</v>
      </c>
      <c r="C1266" s="94" t="s">
        <v>15</v>
      </c>
      <c r="D1266" s="94" t="s">
        <v>17</v>
      </c>
      <c r="E1266" s="94" t="s">
        <v>577</v>
      </c>
      <c r="F1266" s="94" t="s">
        <v>270</v>
      </c>
      <c r="G1266" s="96">
        <v>35985.4</v>
      </c>
      <c r="H1266" s="96">
        <v>35985.4</v>
      </c>
      <c r="I1266" s="96">
        <v>34311.14</v>
      </c>
      <c r="J1266" s="96">
        <v>34311.14</v>
      </c>
      <c r="K1266" s="96">
        <v>34311.14</v>
      </c>
      <c r="L1266" s="96">
        <f t="shared" si="614"/>
        <v>95.347390886303884</v>
      </c>
      <c r="M1266" s="96">
        <f t="shared" si="615"/>
        <v>100</v>
      </c>
    </row>
    <row r="1267" spans="1:13" ht="25.5">
      <c r="A1267" s="93" t="s">
        <v>578</v>
      </c>
      <c r="B1267" s="94" t="s">
        <v>557</v>
      </c>
      <c r="C1267" s="94" t="s">
        <v>15</v>
      </c>
      <c r="D1267" s="94" t="s">
        <v>17</v>
      </c>
      <c r="E1267" s="94" t="s">
        <v>579</v>
      </c>
      <c r="F1267" s="95" t="s">
        <v>0</v>
      </c>
      <c r="G1267" s="96">
        <v>62787</v>
      </c>
      <c r="H1267" s="96">
        <f>H1268</f>
        <v>62787</v>
      </c>
      <c r="I1267" s="96">
        <f t="shared" ref="I1267:K1268" si="627">I1268</f>
        <v>62787</v>
      </c>
      <c r="J1267" s="96">
        <f t="shared" si="627"/>
        <v>62787</v>
      </c>
      <c r="K1267" s="96">
        <f t="shared" si="627"/>
        <v>62787</v>
      </c>
      <c r="L1267" s="96">
        <f t="shared" si="614"/>
        <v>100</v>
      </c>
      <c r="M1267" s="96">
        <f t="shared" si="615"/>
        <v>100</v>
      </c>
    </row>
    <row r="1268" spans="1:13">
      <c r="A1268" s="93" t="s">
        <v>160</v>
      </c>
      <c r="B1268" s="94" t="s">
        <v>557</v>
      </c>
      <c r="C1268" s="94" t="s">
        <v>15</v>
      </c>
      <c r="D1268" s="94" t="s">
        <v>17</v>
      </c>
      <c r="E1268" s="94" t="s">
        <v>579</v>
      </c>
      <c r="F1268" s="94" t="s">
        <v>161</v>
      </c>
      <c r="G1268" s="96">
        <v>62787</v>
      </c>
      <c r="H1268" s="96">
        <f>H1269</f>
        <v>62787</v>
      </c>
      <c r="I1268" s="96">
        <f t="shared" si="627"/>
        <v>62787</v>
      </c>
      <c r="J1268" s="96">
        <f t="shared" si="627"/>
        <v>62787</v>
      </c>
      <c r="K1268" s="96">
        <f t="shared" si="627"/>
        <v>62787</v>
      </c>
      <c r="L1268" s="96">
        <f t="shared" si="614"/>
        <v>100</v>
      </c>
      <c r="M1268" s="96">
        <f t="shared" si="615"/>
        <v>100</v>
      </c>
    </row>
    <row r="1269" spans="1:13" ht="25.5">
      <c r="A1269" s="93" t="s">
        <v>269</v>
      </c>
      <c r="B1269" s="94" t="s">
        <v>557</v>
      </c>
      <c r="C1269" s="94" t="s">
        <v>15</v>
      </c>
      <c r="D1269" s="94" t="s">
        <v>17</v>
      </c>
      <c r="E1269" s="94" t="s">
        <v>579</v>
      </c>
      <c r="F1269" s="94" t="s">
        <v>270</v>
      </c>
      <c r="G1269" s="96">
        <v>62787</v>
      </c>
      <c r="H1269" s="96">
        <v>62787</v>
      </c>
      <c r="I1269" s="96">
        <v>62787</v>
      </c>
      <c r="J1269" s="96">
        <v>62787</v>
      </c>
      <c r="K1269" s="96">
        <v>62787</v>
      </c>
      <c r="L1269" s="96">
        <f t="shared" si="614"/>
        <v>100</v>
      </c>
      <c r="M1269" s="96">
        <f t="shared" si="615"/>
        <v>100</v>
      </c>
    </row>
    <row r="1270" spans="1:13" ht="25.5">
      <c r="A1270" s="93" t="s">
        <v>580</v>
      </c>
      <c r="B1270" s="94" t="s">
        <v>557</v>
      </c>
      <c r="C1270" s="94" t="s">
        <v>15</v>
      </c>
      <c r="D1270" s="94" t="s">
        <v>17</v>
      </c>
      <c r="E1270" s="94" t="s">
        <v>581</v>
      </c>
      <c r="F1270" s="95" t="s">
        <v>0</v>
      </c>
      <c r="G1270" s="96">
        <v>335</v>
      </c>
      <c r="H1270" s="96">
        <f>H1271</f>
        <v>335</v>
      </c>
      <c r="I1270" s="96">
        <f t="shared" ref="I1270:K1271" si="628">I1271</f>
        <v>335</v>
      </c>
      <c r="J1270" s="96">
        <f t="shared" si="628"/>
        <v>335</v>
      </c>
      <c r="K1270" s="96">
        <f t="shared" si="628"/>
        <v>335</v>
      </c>
      <c r="L1270" s="96">
        <f t="shared" si="614"/>
        <v>100</v>
      </c>
      <c r="M1270" s="96">
        <f t="shared" si="615"/>
        <v>100</v>
      </c>
    </row>
    <row r="1271" spans="1:13">
      <c r="A1271" s="93" t="s">
        <v>160</v>
      </c>
      <c r="B1271" s="94" t="s">
        <v>557</v>
      </c>
      <c r="C1271" s="94" t="s">
        <v>15</v>
      </c>
      <c r="D1271" s="94" t="s">
        <v>17</v>
      </c>
      <c r="E1271" s="94" t="s">
        <v>581</v>
      </c>
      <c r="F1271" s="94" t="s">
        <v>161</v>
      </c>
      <c r="G1271" s="96">
        <v>335</v>
      </c>
      <c r="H1271" s="96">
        <f>H1272</f>
        <v>335</v>
      </c>
      <c r="I1271" s="96">
        <f t="shared" si="628"/>
        <v>335</v>
      </c>
      <c r="J1271" s="96">
        <f t="shared" si="628"/>
        <v>335</v>
      </c>
      <c r="K1271" s="96">
        <f t="shared" si="628"/>
        <v>335</v>
      </c>
      <c r="L1271" s="96">
        <f t="shared" si="614"/>
        <v>100</v>
      </c>
      <c r="M1271" s="96">
        <f t="shared" si="615"/>
        <v>100</v>
      </c>
    </row>
    <row r="1272" spans="1:13" ht="25.5">
      <c r="A1272" s="93" t="s">
        <v>269</v>
      </c>
      <c r="B1272" s="94" t="s">
        <v>557</v>
      </c>
      <c r="C1272" s="94" t="s">
        <v>15</v>
      </c>
      <c r="D1272" s="94" t="s">
        <v>17</v>
      </c>
      <c r="E1272" s="94" t="s">
        <v>581</v>
      </c>
      <c r="F1272" s="94" t="s">
        <v>270</v>
      </c>
      <c r="G1272" s="96">
        <v>335</v>
      </c>
      <c r="H1272" s="96">
        <v>335</v>
      </c>
      <c r="I1272" s="96">
        <v>335</v>
      </c>
      <c r="J1272" s="96">
        <v>335</v>
      </c>
      <c r="K1272" s="96">
        <v>335</v>
      </c>
      <c r="L1272" s="96">
        <f t="shared" si="614"/>
        <v>100</v>
      </c>
      <c r="M1272" s="96">
        <f t="shared" si="615"/>
        <v>100</v>
      </c>
    </row>
    <row r="1273" spans="1:13" ht="38.25">
      <c r="A1273" s="93" t="s">
        <v>582</v>
      </c>
      <c r="B1273" s="94" t="s">
        <v>557</v>
      </c>
      <c r="C1273" s="94" t="s">
        <v>15</v>
      </c>
      <c r="D1273" s="94" t="s">
        <v>17</v>
      </c>
      <c r="E1273" s="94" t="s">
        <v>583</v>
      </c>
      <c r="F1273" s="95" t="s">
        <v>0</v>
      </c>
      <c r="G1273" s="96">
        <v>120978.1</v>
      </c>
      <c r="H1273" s="96">
        <f>H1274</f>
        <v>120978.1</v>
      </c>
      <c r="I1273" s="96">
        <f t="shared" ref="I1273:K1274" si="629">I1274</f>
        <v>9859</v>
      </c>
      <c r="J1273" s="96">
        <f t="shared" si="629"/>
        <v>9859</v>
      </c>
      <c r="K1273" s="96">
        <f t="shared" si="629"/>
        <v>9859</v>
      </c>
      <c r="L1273" s="96">
        <f t="shared" si="614"/>
        <v>8.149408859950686</v>
      </c>
      <c r="M1273" s="96">
        <f t="shared" si="615"/>
        <v>100</v>
      </c>
    </row>
    <row r="1274" spans="1:13">
      <c r="A1274" s="93" t="s">
        <v>160</v>
      </c>
      <c r="B1274" s="94" t="s">
        <v>557</v>
      </c>
      <c r="C1274" s="94" t="s">
        <v>15</v>
      </c>
      <c r="D1274" s="94" t="s">
        <v>17</v>
      </c>
      <c r="E1274" s="94" t="s">
        <v>583</v>
      </c>
      <c r="F1274" s="94" t="s">
        <v>161</v>
      </c>
      <c r="G1274" s="96">
        <v>120978.1</v>
      </c>
      <c r="H1274" s="96">
        <f>H1275</f>
        <v>120978.1</v>
      </c>
      <c r="I1274" s="96">
        <f t="shared" si="629"/>
        <v>9859</v>
      </c>
      <c r="J1274" s="96">
        <f t="shared" si="629"/>
        <v>9859</v>
      </c>
      <c r="K1274" s="96">
        <f t="shared" si="629"/>
        <v>9859</v>
      </c>
      <c r="L1274" s="96">
        <f t="shared" ref="L1274:L1337" si="630">K1274/H1274*100</f>
        <v>8.149408859950686</v>
      </c>
      <c r="M1274" s="96">
        <f t="shared" ref="M1274:M1335" si="631">K1274/I1274*100</f>
        <v>100</v>
      </c>
    </row>
    <row r="1275" spans="1:13" ht="25.5">
      <c r="A1275" s="93" t="s">
        <v>269</v>
      </c>
      <c r="B1275" s="94" t="s">
        <v>557</v>
      </c>
      <c r="C1275" s="94" t="s">
        <v>15</v>
      </c>
      <c r="D1275" s="94" t="s">
        <v>17</v>
      </c>
      <c r="E1275" s="94" t="s">
        <v>583</v>
      </c>
      <c r="F1275" s="94" t="s">
        <v>270</v>
      </c>
      <c r="G1275" s="96">
        <v>120978.1</v>
      </c>
      <c r="H1275" s="96">
        <v>120978.1</v>
      </c>
      <c r="I1275" s="96">
        <v>9859</v>
      </c>
      <c r="J1275" s="96">
        <v>9859</v>
      </c>
      <c r="K1275" s="96">
        <v>9859</v>
      </c>
      <c r="L1275" s="96">
        <f t="shared" si="630"/>
        <v>8.149408859950686</v>
      </c>
      <c r="M1275" s="96">
        <f t="shared" si="631"/>
        <v>100</v>
      </c>
    </row>
    <row r="1276" spans="1:13" ht="38.25">
      <c r="A1276" s="93" t="s">
        <v>584</v>
      </c>
      <c r="B1276" s="94" t="s">
        <v>557</v>
      </c>
      <c r="C1276" s="94" t="s">
        <v>15</v>
      </c>
      <c r="D1276" s="94" t="s">
        <v>17</v>
      </c>
      <c r="E1276" s="94" t="s">
        <v>585</v>
      </c>
      <c r="F1276" s="95" t="s">
        <v>0</v>
      </c>
      <c r="G1276" s="96">
        <v>131931.5</v>
      </c>
      <c r="H1276" s="96">
        <f>H1277</f>
        <v>131931.5</v>
      </c>
      <c r="I1276" s="96">
        <f t="shared" ref="I1276:K1277" si="632">I1277</f>
        <v>19043.487000000001</v>
      </c>
      <c r="J1276" s="96">
        <f t="shared" si="632"/>
        <v>19043.487000000001</v>
      </c>
      <c r="K1276" s="96">
        <f t="shared" si="632"/>
        <v>19043.487000000001</v>
      </c>
      <c r="L1276" s="96">
        <f t="shared" si="630"/>
        <v>14.434374656545254</v>
      </c>
      <c r="M1276" s="96">
        <f t="shared" si="631"/>
        <v>100</v>
      </c>
    </row>
    <row r="1277" spans="1:13">
      <c r="A1277" s="93" t="s">
        <v>160</v>
      </c>
      <c r="B1277" s="94" t="s">
        <v>557</v>
      </c>
      <c r="C1277" s="94" t="s">
        <v>15</v>
      </c>
      <c r="D1277" s="94" t="s">
        <v>17</v>
      </c>
      <c r="E1277" s="94" t="s">
        <v>585</v>
      </c>
      <c r="F1277" s="94" t="s">
        <v>161</v>
      </c>
      <c r="G1277" s="96">
        <v>131931.5</v>
      </c>
      <c r="H1277" s="96">
        <f>H1278</f>
        <v>131931.5</v>
      </c>
      <c r="I1277" s="96">
        <f t="shared" si="632"/>
        <v>19043.487000000001</v>
      </c>
      <c r="J1277" s="96">
        <f t="shared" si="632"/>
        <v>19043.487000000001</v>
      </c>
      <c r="K1277" s="96">
        <f t="shared" si="632"/>
        <v>19043.487000000001</v>
      </c>
      <c r="L1277" s="96">
        <f t="shared" si="630"/>
        <v>14.434374656545254</v>
      </c>
      <c r="M1277" s="96">
        <f t="shared" si="631"/>
        <v>100</v>
      </c>
    </row>
    <row r="1278" spans="1:13" ht="25.5">
      <c r="A1278" s="93" t="s">
        <v>269</v>
      </c>
      <c r="B1278" s="94" t="s">
        <v>557</v>
      </c>
      <c r="C1278" s="94" t="s">
        <v>15</v>
      </c>
      <c r="D1278" s="94" t="s">
        <v>17</v>
      </c>
      <c r="E1278" s="94" t="s">
        <v>585</v>
      </c>
      <c r="F1278" s="94" t="s">
        <v>270</v>
      </c>
      <c r="G1278" s="96">
        <v>131931.5</v>
      </c>
      <c r="H1278" s="96">
        <v>131931.5</v>
      </c>
      <c r="I1278" s="96">
        <v>19043.487000000001</v>
      </c>
      <c r="J1278" s="96">
        <v>19043.487000000001</v>
      </c>
      <c r="K1278" s="96">
        <v>19043.487000000001</v>
      </c>
      <c r="L1278" s="96">
        <f t="shared" si="630"/>
        <v>14.434374656545254</v>
      </c>
      <c r="M1278" s="96">
        <f t="shared" si="631"/>
        <v>100</v>
      </c>
    </row>
    <row r="1279" spans="1:13" ht="38.25">
      <c r="A1279" s="93" t="s">
        <v>586</v>
      </c>
      <c r="B1279" s="94" t="s">
        <v>557</v>
      </c>
      <c r="C1279" s="94" t="s">
        <v>15</v>
      </c>
      <c r="D1279" s="94" t="s">
        <v>17</v>
      </c>
      <c r="E1279" s="94" t="s">
        <v>587</v>
      </c>
      <c r="F1279" s="95" t="s">
        <v>0</v>
      </c>
      <c r="G1279" s="96">
        <v>2373.1</v>
      </c>
      <c r="H1279" s="96">
        <f>H1280</f>
        <v>2373.1</v>
      </c>
      <c r="I1279" s="96">
        <f t="shared" ref="I1279:K1280" si="633">I1280</f>
        <v>0</v>
      </c>
      <c r="J1279" s="96">
        <f t="shared" si="633"/>
        <v>0</v>
      </c>
      <c r="K1279" s="96">
        <f t="shared" si="633"/>
        <v>0</v>
      </c>
      <c r="L1279" s="96">
        <f t="shared" si="630"/>
        <v>0</v>
      </c>
      <c r="M1279" s="96">
        <v>0</v>
      </c>
    </row>
    <row r="1280" spans="1:13">
      <c r="A1280" s="93" t="s">
        <v>160</v>
      </c>
      <c r="B1280" s="94" t="s">
        <v>557</v>
      </c>
      <c r="C1280" s="94" t="s">
        <v>15</v>
      </c>
      <c r="D1280" s="94" t="s">
        <v>17</v>
      </c>
      <c r="E1280" s="94" t="s">
        <v>587</v>
      </c>
      <c r="F1280" s="94" t="s">
        <v>161</v>
      </c>
      <c r="G1280" s="96">
        <v>2373.1</v>
      </c>
      <c r="H1280" s="96">
        <f>H1281</f>
        <v>2373.1</v>
      </c>
      <c r="I1280" s="96">
        <f t="shared" si="633"/>
        <v>0</v>
      </c>
      <c r="J1280" s="96">
        <f t="shared" si="633"/>
        <v>0</v>
      </c>
      <c r="K1280" s="96">
        <f t="shared" si="633"/>
        <v>0</v>
      </c>
      <c r="L1280" s="96">
        <f t="shared" si="630"/>
        <v>0</v>
      </c>
      <c r="M1280" s="96">
        <v>0</v>
      </c>
    </row>
    <row r="1281" spans="1:13" ht="25.5">
      <c r="A1281" s="93" t="s">
        <v>269</v>
      </c>
      <c r="B1281" s="94" t="s">
        <v>557</v>
      </c>
      <c r="C1281" s="94" t="s">
        <v>15</v>
      </c>
      <c r="D1281" s="94" t="s">
        <v>17</v>
      </c>
      <c r="E1281" s="94" t="s">
        <v>587</v>
      </c>
      <c r="F1281" s="94" t="s">
        <v>270</v>
      </c>
      <c r="G1281" s="96">
        <v>2373.1</v>
      </c>
      <c r="H1281" s="96">
        <v>2373.1</v>
      </c>
      <c r="I1281" s="96">
        <v>0</v>
      </c>
      <c r="J1281" s="96">
        <v>0</v>
      </c>
      <c r="K1281" s="96">
        <v>0</v>
      </c>
      <c r="L1281" s="96">
        <f t="shared" si="630"/>
        <v>0</v>
      </c>
      <c r="M1281" s="96">
        <v>0</v>
      </c>
    </row>
    <row r="1282" spans="1:13">
      <c r="A1282" s="93" t="s">
        <v>588</v>
      </c>
      <c r="B1282" s="94" t="s">
        <v>557</v>
      </c>
      <c r="C1282" s="94" t="s">
        <v>15</v>
      </c>
      <c r="D1282" s="94" t="s">
        <v>17</v>
      </c>
      <c r="E1282" s="94" t="s">
        <v>589</v>
      </c>
      <c r="F1282" s="95" t="s">
        <v>0</v>
      </c>
      <c r="G1282" s="96">
        <v>95.3</v>
      </c>
      <c r="H1282" s="96">
        <f>H1283</f>
        <v>0</v>
      </c>
      <c r="I1282" s="96">
        <f t="shared" ref="I1282:K1283" si="634">I1283</f>
        <v>0</v>
      </c>
      <c r="J1282" s="96">
        <f t="shared" si="634"/>
        <v>0</v>
      </c>
      <c r="K1282" s="96">
        <f t="shared" si="634"/>
        <v>0</v>
      </c>
      <c r="L1282" s="96">
        <v>0</v>
      </c>
      <c r="M1282" s="96">
        <v>0</v>
      </c>
    </row>
    <row r="1283" spans="1:13">
      <c r="A1283" s="93" t="s">
        <v>160</v>
      </c>
      <c r="B1283" s="94" t="s">
        <v>557</v>
      </c>
      <c r="C1283" s="94" t="s">
        <v>15</v>
      </c>
      <c r="D1283" s="94" t="s">
        <v>17</v>
      </c>
      <c r="E1283" s="94" t="s">
        <v>589</v>
      </c>
      <c r="F1283" s="94" t="s">
        <v>161</v>
      </c>
      <c r="G1283" s="96">
        <v>95.3</v>
      </c>
      <c r="H1283" s="96">
        <f>H1284</f>
        <v>0</v>
      </c>
      <c r="I1283" s="96">
        <f t="shared" si="634"/>
        <v>0</v>
      </c>
      <c r="J1283" s="96">
        <f t="shared" si="634"/>
        <v>0</v>
      </c>
      <c r="K1283" s="96">
        <f t="shared" si="634"/>
        <v>0</v>
      </c>
      <c r="L1283" s="96">
        <v>0</v>
      </c>
      <c r="M1283" s="96">
        <v>0</v>
      </c>
    </row>
    <row r="1284" spans="1:13" ht="25.5">
      <c r="A1284" s="93" t="s">
        <v>269</v>
      </c>
      <c r="B1284" s="94" t="s">
        <v>557</v>
      </c>
      <c r="C1284" s="94" t="s">
        <v>15</v>
      </c>
      <c r="D1284" s="94" t="s">
        <v>17</v>
      </c>
      <c r="E1284" s="94" t="s">
        <v>589</v>
      </c>
      <c r="F1284" s="94" t="s">
        <v>270</v>
      </c>
      <c r="G1284" s="96">
        <v>95.3</v>
      </c>
      <c r="H1284" s="96">
        <f>95.3-95.3</f>
        <v>0</v>
      </c>
      <c r="I1284" s="96">
        <v>0</v>
      </c>
      <c r="J1284" s="96">
        <v>0</v>
      </c>
      <c r="K1284" s="96">
        <v>0</v>
      </c>
      <c r="L1284" s="96">
        <v>0</v>
      </c>
      <c r="M1284" s="96">
        <v>0</v>
      </c>
    </row>
    <row r="1285" spans="1:13" ht="25.5">
      <c r="A1285" s="93" t="s">
        <v>590</v>
      </c>
      <c r="B1285" s="94" t="s">
        <v>557</v>
      </c>
      <c r="C1285" s="94" t="s">
        <v>15</v>
      </c>
      <c r="D1285" s="94" t="s">
        <v>17</v>
      </c>
      <c r="E1285" s="94" t="s">
        <v>591</v>
      </c>
      <c r="F1285" s="95" t="s">
        <v>0</v>
      </c>
      <c r="G1285" s="96">
        <v>3339.6</v>
      </c>
      <c r="H1285" s="96">
        <f>H1286</f>
        <v>3339.6</v>
      </c>
      <c r="I1285" s="96">
        <f t="shared" ref="I1285:K1286" si="635">I1286</f>
        <v>3339.6</v>
      </c>
      <c r="J1285" s="96">
        <f t="shared" si="635"/>
        <v>3339.6</v>
      </c>
      <c r="K1285" s="96">
        <f t="shared" si="635"/>
        <v>3339.6</v>
      </c>
      <c r="L1285" s="96">
        <f t="shared" si="630"/>
        <v>100</v>
      </c>
      <c r="M1285" s="96">
        <f t="shared" si="631"/>
        <v>100</v>
      </c>
    </row>
    <row r="1286" spans="1:13">
      <c r="A1286" s="93" t="s">
        <v>160</v>
      </c>
      <c r="B1286" s="94" t="s">
        <v>557</v>
      </c>
      <c r="C1286" s="94" t="s">
        <v>15</v>
      </c>
      <c r="D1286" s="94" t="s">
        <v>17</v>
      </c>
      <c r="E1286" s="94" t="s">
        <v>591</v>
      </c>
      <c r="F1286" s="94" t="s">
        <v>161</v>
      </c>
      <c r="G1286" s="96">
        <v>3339.6</v>
      </c>
      <c r="H1286" s="96">
        <f>H1287</f>
        <v>3339.6</v>
      </c>
      <c r="I1286" s="96">
        <f t="shared" si="635"/>
        <v>3339.6</v>
      </c>
      <c r="J1286" s="96">
        <f t="shared" si="635"/>
        <v>3339.6</v>
      </c>
      <c r="K1286" s="96">
        <f t="shared" si="635"/>
        <v>3339.6</v>
      </c>
      <c r="L1286" s="96">
        <f t="shared" si="630"/>
        <v>100</v>
      </c>
      <c r="M1286" s="96">
        <f t="shared" si="631"/>
        <v>100</v>
      </c>
    </row>
    <row r="1287" spans="1:13" ht="25.5">
      <c r="A1287" s="93" t="s">
        <v>269</v>
      </c>
      <c r="B1287" s="94" t="s">
        <v>557</v>
      </c>
      <c r="C1287" s="94" t="s">
        <v>15</v>
      </c>
      <c r="D1287" s="94" t="s">
        <v>17</v>
      </c>
      <c r="E1287" s="94" t="s">
        <v>591</v>
      </c>
      <c r="F1287" s="94" t="s">
        <v>270</v>
      </c>
      <c r="G1287" s="96">
        <v>3339.6</v>
      </c>
      <c r="H1287" s="96">
        <v>3339.6</v>
      </c>
      <c r="I1287" s="96">
        <v>3339.6</v>
      </c>
      <c r="J1287" s="96">
        <v>3339.6</v>
      </c>
      <c r="K1287" s="96">
        <v>3339.6</v>
      </c>
      <c r="L1287" s="96">
        <f t="shared" si="630"/>
        <v>100</v>
      </c>
      <c r="M1287" s="96">
        <f t="shared" si="631"/>
        <v>100</v>
      </c>
    </row>
    <row r="1288" spans="1:13">
      <c r="A1288" s="93" t="s">
        <v>592</v>
      </c>
      <c r="B1288" s="94" t="s">
        <v>557</v>
      </c>
      <c r="C1288" s="94" t="s">
        <v>15</v>
      </c>
      <c r="D1288" s="94" t="s">
        <v>17</v>
      </c>
      <c r="E1288" s="94" t="s">
        <v>593</v>
      </c>
      <c r="F1288" s="95" t="s">
        <v>0</v>
      </c>
      <c r="G1288" s="96">
        <v>9515</v>
      </c>
      <c r="H1288" s="96">
        <f>H1289</f>
        <v>24245</v>
      </c>
      <c r="I1288" s="96">
        <f t="shared" ref="I1288:K1289" si="636">I1289</f>
        <v>24245</v>
      </c>
      <c r="J1288" s="96">
        <f t="shared" si="636"/>
        <v>24245</v>
      </c>
      <c r="K1288" s="96">
        <f t="shared" si="636"/>
        <v>24245</v>
      </c>
      <c r="L1288" s="96">
        <f t="shared" si="630"/>
        <v>100</v>
      </c>
      <c r="M1288" s="96">
        <f t="shared" si="631"/>
        <v>100</v>
      </c>
    </row>
    <row r="1289" spans="1:13">
      <c r="A1289" s="93" t="s">
        <v>160</v>
      </c>
      <c r="B1289" s="94" t="s">
        <v>557</v>
      </c>
      <c r="C1289" s="94" t="s">
        <v>15</v>
      </c>
      <c r="D1289" s="94" t="s">
        <v>17</v>
      </c>
      <c r="E1289" s="94" t="s">
        <v>593</v>
      </c>
      <c r="F1289" s="94" t="s">
        <v>161</v>
      </c>
      <c r="G1289" s="96">
        <v>9515</v>
      </c>
      <c r="H1289" s="96">
        <f>H1290</f>
        <v>24245</v>
      </c>
      <c r="I1289" s="96">
        <f t="shared" si="636"/>
        <v>24245</v>
      </c>
      <c r="J1289" s="96">
        <f t="shared" si="636"/>
        <v>24245</v>
      </c>
      <c r="K1289" s="96">
        <f t="shared" si="636"/>
        <v>24245</v>
      </c>
      <c r="L1289" s="96">
        <f t="shared" si="630"/>
        <v>100</v>
      </c>
      <c r="M1289" s="96">
        <f t="shared" si="631"/>
        <v>100</v>
      </c>
    </row>
    <row r="1290" spans="1:13" ht="25.5">
      <c r="A1290" s="93" t="s">
        <v>269</v>
      </c>
      <c r="B1290" s="94" t="s">
        <v>557</v>
      </c>
      <c r="C1290" s="94" t="s">
        <v>15</v>
      </c>
      <c r="D1290" s="94" t="s">
        <v>17</v>
      </c>
      <c r="E1290" s="94" t="s">
        <v>593</v>
      </c>
      <c r="F1290" s="94" t="s">
        <v>270</v>
      </c>
      <c r="G1290" s="96">
        <v>9515</v>
      </c>
      <c r="H1290" s="96">
        <v>24245</v>
      </c>
      <c r="I1290" s="96">
        <v>24245</v>
      </c>
      <c r="J1290" s="96">
        <v>24245</v>
      </c>
      <c r="K1290" s="96">
        <v>24245</v>
      </c>
      <c r="L1290" s="96">
        <f t="shared" si="630"/>
        <v>100</v>
      </c>
      <c r="M1290" s="96">
        <f t="shared" si="631"/>
        <v>100</v>
      </c>
    </row>
    <row r="1291" spans="1:13">
      <c r="A1291" s="93" t="s">
        <v>594</v>
      </c>
      <c r="B1291" s="94" t="s">
        <v>557</v>
      </c>
      <c r="C1291" s="94" t="s">
        <v>15</v>
      </c>
      <c r="D1291" s="94" t="s">
        <v>17</v>
      </c>
      <c r="E1291" s="94" t="s">
        <v>595</v>
      </c>
      <c r="F1291" s="95" t="s">
        <v>0</v>
      </c>
      <c r="G1291" s="96">
        <v>6159</v>
      </c>
      <c r="H1291" s="96">
        <f>H1292</f>
        <v>22192</v>
      </c>
      <c r="I1291" s="96">
        <f t="shared" ref="I1291:K1292" si="637">I1292</f>
        <v>22192</v>
      </c>
      <c r="J1291" s="96">
        <f t="shared" si="637"/>
        <v>22192</v>
      </c>
      <c r="K1291" s="96">
        <f t="shared" si="637"/>
        <v>22192</v>
      </c>
      <c r="L1291" s="96">
        <f t="shared" si="630"/>
        <v>100</v>
      </c>
      <c r="M1291" s="96">
        <f t="shared" si="631"/>
        <v>100</v>
      </c>
    </row>
    <row r="1292" spans="1:13">
      <c r="A1292" s="93" t="s">
        <v>160</v>
      </c>
      <c r="B1292" s="94" t="s">
        <v>557</v>
      </c>
      <c r="C1292" s="94" t="s">
        <v>15</v>
      </c>
      <c r="D1292" s="94" t="s">
        <v>17</v>
      </c>
      <c r="E1292" s="94" t="s">
        <v>595</v>
      </c>
      <c r="F1292" s="94" t="s">
        <v>161</v>
      </c>
      <c r="G1292" s="96">
        <v>6159</v>
      </c>
      <c r="H1292" s="96">
        <f>H1293</f>
        <v>22192</v>
      </c>
      <c r="I1292" s="96">
        <f t="shared" si="637"/>
        <v>22192</v>
      </c>
      <c r="J1292" s="96">
        <f t="shared" si="637"/>
        <v>22192</v>
      </c>
      <c r="K1292" s="96">
        <f t="shared" si="637"/>
        <v>22192</v>
      </c>
      <c r="L1292" s="96">
        <f t="shared" si="630"/>
        <v>100</v>
      </c>
      <c r="M1292" s="96">
        <f t="shared" si="631"/>
        <v>100</v>
      </c>
    </row>
    <row r="1293" spans="1:13" ht="25.5">
      <c r="A1293" s="93" t="s">
        <v>269</v>
      </c>
      <c r="B1293" s="94" t="s">
        <v>557</v>
      </c>
      <c r="C1293" s="94" t="s">
        <v>15</v>
      </c>
      <c r="D1293" s="94" t="s">
        <v>17</v>
      </c>
      <c r="E1293" s="94" t="s">
        <v>595</v>
      </c>
      <c r="F1293" s="94" t="s">
        <v>270</v>
      </c>
      <c r="G1293" s="96">
        <v>6159</v>
      </c>
      <c r="H1293" s="96">
        <v>22192</v>
      </c>
      <c r="I1293" s="96">
        <v>22192</v>
      </c>
      <c r="J1293" s="96">
        <v>22192</v>
      </c>
      <c r="K1293" s="96">
        <v>22192</v>
      </c>
      <c r="L1293" s="96">
        <f t="shared" si="630"/>
        <v>100</v>
      </c>
      <c r="M1293" s="96">
        <f t="shared" si="631"/>
        <v>100</v>
      </c>
    </row>
    <row r="1294" spans="1:13" ht="25.5">
      <c r="A1294" s="93" t="s">
        <v>596</v>
      </c>
      <c r="B1294" s="94" t="s">
        <v>557</v>
      </c>
      <c r="C1294" s="94" t="s">
        <v>15</v>
      </c>
      <c r="D1294" s="94" t="s">
        <v>17</v>
      </c>
      <c r="E1294" s="94" t="s">
        <v>597</v>
      </c>
      <c r="F1294" s="95" t="s">
        <v>0</v>
      </c>
      <c r="G1294" s="96">
        <v>3396.2</v>
      </c>
      <c r="H1294" s="96">
        <f>H1295</f>
        <v>3396.2</v>
      </c>
      <c r="I1294" s="96">
        <f t="shared" ref="I1294:K1295" si="638">I1295</f>
        <v>1358.6410000000001</v>
      </c>
      <c r="J1294" s="96">
        <f t="shared" si="638"/>
        <v>1358.6410000000001</v>
      </c>
      <c r="K1294" s="96">
        <f t="shared" si="638"/>
        <v>1358.6410000000001</v>
      </c>
      <c r="L1294" s="96">
        <f t="shared" si="630"/>
        <v>40.004740592426835</v>
      </c>
      <c r="M1294" s="96">
        <f t="shared" si="631"/>
        <v>100</v>
      </c>
    </row>
    <row r="1295" spans="1:13">
      <c r="A1295" s="93" t="s">
        <v>160</v>
      </c>
      <c r="B1295" s="94" t="s">
        <v>557</v>
      </c>
      <c r="C1295" s="94" t="s">
        <v>15</v>
      </c>
      <c r="D1295" s="94" t="s">
        <v>17</v>
      </c>
      <c r="E1295" s="94" t="s">
        <v>597</v>
      </c>
      <c r="F1295" s="94" t="s">
        <v>161</v>
      </c>
      <c r="G1295" s="96">
        <v>3396.2</v>
      </c>
      <c r="H1295" s="96">
        <f>H1296</f>
        <v>3396.2</v>
      </c>
      <c r="I1295" s="96">
        <f t="shared" si="638"/>
        <v>1358.6410000000001</v>
      </c>
      <c r="J1295" s="96">
        <f t="shared" si="638"/>
        <v>1358.6410000000001</v>
      </c>
      <c r="K1295" s="96">
        <f t="shared" si="638"/>
        <v>1358.6410000000001</v>
      </c>
      <c r="L1295" s="96">
        <f t="shared" si="630"/>
        <v>40.004740592426835</v>
      </c>
      <c r="M1295" s="96">
        <f t="shared" si="631"/>
        <v>100</v>
      </c>
    </row>
    <row r="1296" spans="1:13" ht="25.5">
      <c r="A1296" s="93" t="s">
        <v>269</v>
      </c>
      <c r="B1296" s="94" t="s">
        <v>557</v>
      </c>
      <c r="C1296" s="94" t="s">
        <v>15</v>
      </c>
      <c r="D1296" s="94" t="s">
        <v>17</v>
      </c>
      <c r="E1296" s="94" t="s">
        <v>597</v>
      </c>
      <c r="F1296" s="94" t="s">
        <v>270</v>
      </c>
      <c r="G1296" s="96">
        <v>3396.2</v>
      </c>
      <c r="H1296" s="96">
        <v>3396.2</v>
      </c>
      <c r="I1296" s="96">
        <v>1358.6410000000001</v>
      </c>
      <c r="J1296" s="96">
        <v>1358.6410000000001</v>
      </c>
      <c r="K1296" s="96">
        <v>1358.6410000000001</v>
      </c>
      <c r="L1296" s="96">
        <f t="shared" si="630"/>
        <v>40.004740592426835</v>
      </c>
      <c r="M1296" s="96">
        <f t="shared" si="631"/>
        <v>100</v>
      </c>
    </row>
    <row r="1297" spans="1:13">
      <c r="A1297" s="93" t="s">
        <v>598</v>
      </c>
      <c r="B1297" s="94" t="s">
        <v>557</v>
      </c>
      <c r="C1297" s="94" t="s">
        <v>15</v>
      </c>
      <c r="D1297" s="94" t="s">
        <v>17</v>
      </c>
      <c r="E1297" s="94" t="s">
        <v>599</v>
      </c>
      <c r="F1297" s="95" t="s">
        <v>0</v>
      </c>
      <c r="G1297" s="96">
        <v>51870</v>
      </c>
      <c r="H1297" s="96">
        <f>H1298</f>
        <v>51870</v>
      </c>
      <c r="I1297" s="96">
        <f t="shared" ref="I1297:K1298" si="639">I1298</f>
        <v>33091.567909999998</v>
      </c>
      <c r="J1297" s="96">
        <f t="shared" si="639"/>
        <v>33091.567909999998</v>
      </c>
      <c r="K1297" s="96">
        <f t="shared" si="639"/>
        <v>33091.567909999998</v>
      </c>
      <c r="L1297" s="96">
        <f t="shared" si="630"/>
        <v>63.797123404665498</v>
      </c>
      <c r="M1297" s="96">
        <f t="shared" si="631"/>
        <v>100</v>
      </c>
    </row>
    <row r="1298" spans="1:13">
      <c r="A1298" s="93" t="s">
        <v>160</v>
      </c>
      <c r="B1298" s="94" t="s">
        <v>557</v>
      </c>
      <c r="C1298" s="94" t="s">
        <v>15</v>
      </c>
      <c r="D1298" s="94" t="s">
        <v>17</v>
      </c>
      <c r="E1298" s="94" t="s">
        <v>599</v>
      </c>
      <c r="F1298" s="94" t="s">
        <v>161</v>
      </c>
      <c r="G1298" s="96">
        <v>51870</v>
      </c>
      <c r="H1298" s="96">
        <f>H1299</f>
        <v>51870</v>
      </c>
      <c r="I1298" s="96">
        <f t="shared" si="639"/>
        <v>33091.567909999998</v>
      </c>
      <c r="J1298" s="96">
        <f t="shared" si="639"/>
        <v>33091.567909999998</v>
      </c>
      <c r="K1298" s="96">
        <f t="shared" si="639"/>
        <v>33091.567909999998</v>
      </c>
      <c r="L1298" s="96">
        <f t="shared" si="630"/>
        <v>63.797123404665498</v>
      </c>
      <c r="M1298" s="96">
        <f t="shared" si="631"/>
        <v>100</v>
      </c>
    </row>
    <row r="1299" spans="1:13" ht="25.5">
      <c r="A1299" s="93" t="s">
        <v>269</v>
      </c>
      <c r="B1299" s="94" t="s">
        <v>557</v>
      </c>
      <c r="C1299" s="94" t="s">
        <v>15</v>
      </c>
      <c r="D1299" s="94" t="s">
        <v>17</v>
      </c>
      <c r="E1299" s="94" t="s">
        <v>599</v>
      </c>
      <c r="F1299" s="94" t="s">
        <v>270</v>
      </c>
      <c r="G1299" s="96">
        <v>51870</v>
      </c>
      <c r="H1299" s="96">
        <v>51870</v>
      </c>
      <c r="I1299" s="96">
        <v>33091.567909999998</v>
      </c>
      <c r="J1299" s="96">
        <v>33091.567909999998</v>
      </c>
      <c r="K1299" s="96">
        <v>33091.567909999998</v>
      </c>
      <c r="L1299" s="96">
        <f t="shared" si="630"/>
        <v>63.797123404665498</v>
      </c>
      <c r="M1299" s="96">
        <f t="shared" si="631"/>
        <v>100</v>
      </c>
    </row>
    <row r="1300" spans="1:13" ht="25.5">
      <c r="A1300" s="93" t="s">
        <v>578</v>
      </c>
      <c r="B1300" s="94" t="s">
        <v>557</v>
      </c>
      <c r="C1300" s="94" t="s">
        <v>15</v>
      </c>
      <c r="D1300" s="94" t="s">
        <v>17</v>
      </c>
      <c r="E1300" s="94" t="s">
        <v>600</v>
      </c>
      <c r="F1300" s="95" t="s">
        <v>0</v>
      </c>
      <c r="G1300" s="96">
        <v>349020</v>
      </c>
      <c r="H1300" s="96">
        <f>H1301</f>
        <v>349020</v>
      </c>
      <c r="I1300" s="96">
        <f t="shared" ref="I1300:K1301" si="640">I1301</f>
        <v>301696.66895999998</v>
      </c>
      <c r="J1300" s="96">
        <f t="shared" si="640"/>
        <v>301696.66895999998</v>
      </c>
      <c r="K1300" s="96">
        <f t="shared" si="640"/>
        <v>301696.66895999998</v>
      </c>
      <c r="L1300" s="96">
        <f t="shared" si="630"/>
        <v>86.441083307546833</v>
      </c>
      <c r="M1300" s="96">
        <f t="shared" si="631"/>
        <v>100</v>
      </c>
    </row>
    <row r="1301" spans="1:13">
      <c r="A1301" s="93" t="s">
        <v>160</v>
      </c>
      <c r="B1301" s="94" t="s">
        <v>557</v>
      </c>
      <c r="C1301" s="94" t="s">
        <v>15</v>
      </c>
      <c r="D1301" s="94" t="s">
        <v>17</v>
      </c>
      <c r="E1301" s="94" t="s">
        <v>600</v>
      </c>
      <c r="F1301" s="94" t="s">
        <v>161</v>
      </c>
      <c r="G1301" s="96">
        <v>349020</v>
      </c>
      <c r="H1301" s="96">
        <f>H1302</f>
        <v>349020</v>
      </c>
      <c r="I1301" s="96">
        <f t="shared" si="640"/>
        <v>301696.66895999998</v>
      </c>
      <c r="J1301" s="96">
        <f t="shared" si="640"/>
        <v>301696.66895999998</v>
      </c>
      <c r="K1301" s="96">
        <f t="shared" si="640"/>
        <v>301696.66895999998</v>
      </c>
      <c r="L1301" s="96">
        <f t="shared" si="630"/>
        <v>86.441083307546833</v>
      </c>
      <c r="M1301" s="96">
        <f t="shared" si="631"/>
        <v>100</v>
      </c>
    </row>
    <row r="1302" spans="1:13" ht="25.5">
      <c r="A1302" s="93" t="s">
        <v>269</v>
      </c>
      <c r="B1302" s="94" t="s">
        <v>557</v>
      </c>
      <c r="C1302" s="94" t="s">
        <v>15</v>
      </c>
      <c r="D1302" s="94" t="s">
        <v>17</v>
      </c>
      <c r="E1302" s="94" t="s">
        <v>600</v>
      </c>
      <c r="F1302" s="94" t="s">
        <v>270</v>
      </c>
      <c r="G1302" s="96">
        <v>349020</v>
      </c>
      <c r="H1302" s="96">
        <v>349020</v>
      </c>
      <c r="I1302" s="96">
        <v>301696.66895999998</v>
      </c>
      <c r="J1302" s="96">
        <v>301696.66895999998</v>
      </c>
      <c r="K1302" s="96">
        <v>301696.66895999998</v>
      </c>
      <c r="L1302" s="96">
        <f t="shared" si="630"/>
        <v>86.441083307546833</v>
      </c>
      <c r="M1302" s="96">
        <f t="shared" si="631"/>
        <v>100</v>
      </c>
    </row>
    <row r="1303" spans="1:13">
      <c r="A1303" s="93" t="s">
        <v>601</v>
      </c>
      <c r="B1303" s="94" t="s">
        <v>557</v>
      </c>
      <c r="C1303" s="94" t="s">
        <v>15</v>
      </c>
      <c r="D1303" s="94" t="s">
        <v>17</v>
      </c>
      <c r="E1303" s="94" t="s">
        <v>602</v>
      </c>
      <c r="F1303" s="95" t="s">
        <v>0</v>
      </c>
      <c r="G1303" s="96">
        <v>11500</v>
      </c>
      <c r="H1303" s="96">
        <f>H1304</f>
        <v>11500</v>
      </c>
      <c r="I1303" s="96">
        <f t="shared" ref="I1303:K1304" si="641">I1304</f>
        <v>9022.7270000000008</v>
      </c>
      <c r="J1303" s="96">
        <f t="shared" si="641"/>
        <v>9022.7270000000008</v>
      </c>
      <c r="K1303" s="96">
        <f t="shared" si="641"/>
        <v>9022.7270000000008</v>
      </c>
      <c r="L1303" s="96">
        <f t="shared" si="630"/>
        <v>78.458495652173923</v>
      </c>
      <c r="M1303" s="96">
        <v>0</v>
      </c>
    </row>
    <row r="1304" spans="1:13">
      <c r="A1304" s="93" t="s">
        <v>160</v>
      </c>
      <c r="B1304" s="94" t="s">
        <v>557</v>
      </c>
      <c r="C1304" s="94" t="s">
        <v>15</v>
      </c>
      <c r="D1304" s="94" t="s">
        <v>17</v>
      </c>
      <c r="E1304" s="94" t="s">
        <v>602</v>
      </c>
      <c r="F1304" s="94" t="s">
        <v>161</v>
      </c>
      <c r="G1304" s="96">
        <v>11500</v>
      </c>
      <c r="H1304" s="96">
        <f>H1305</f>
        <v>11500</v>
      </c>
      <c r="I1304" s="96">
        <f t="shared" si="641"/>
        <v>9022.7270000000008</v>
      </c>
      <c r="J1304" s="96">
        <f t="shared" si="641"/>
        <v>9022.7270000000008</v>
      </c>
      <c r="K1304" s="96">
        <f t="shared" si="641"/>
        <v>9022.7270000000008</v>
      </c>
      <c r="L1304" s="96">
        <f t="shared" si="630"/>
        <v>78.458495652173923</v>
      </c>
      <c r="M1304" s="96">
        <v>0</v>
      </c>
    </row>
    <row r="1305" spans="1:13" ht="25.5">
      <c r="A1305" s="93" t="s">
        <v>269</v>
      </c>
      <c r="B1305" s="94" t="s">
        <v>557</v>
      </c>
      <c r="C1305" s="94" t="s">
        <v>15</v>
      </c>
      <c r="D1305" s="94" t="s">
        <v>17</v>
      </c>
      <c r="E1305" s="94" t="s">
        <v>602</v>
      </c>
      <c r="F1305" s="94" t="s">
        <v>270</v>
      </c>
      <c r="G1305" s="96">
        <v>11500</v>
      </c>
      <c r="H1305" s="96">
        <v>11500</v>
      </c>
      <c r="I1305" s="96">
        <v>9022.7270000000008</v>
      </c>
      <c r="J1305" s="96">
        <v>9022.7270000000008</v>
      </c>
      <c r="K1305" s="96">
        <v>9022.7270000000008</v>
      </c>
      <c r="L1305" s="96">
        <f t="shared" si="630"/>
        <v>78.458495652173923</v>
      </c>
      <c r="M1305" s="96">
        <v>0</v>
      </c>
    </row>
    <row r="1306" spans="1:13" ht="25.5">
      <c r="A1306" s="93" t="s">
        <v>603</v>
      </c>
      <c r="B1306" s="94" t="s">
        <v>557</v>
      </c>
      <c r="C1306" s="94" t="s">
        <v>15</v>
      </c>
      <c r="D1306" s="94" t="s">
        <v>17</v>
      </c>
      <c r="E1306" s="94" t="s">
        <v>604</v>
      </c>
      <c r="F1306" s="95" t="s">
        <v>0</v>
      </c>
      <c r="G1306" s="96">
        <v>5000</v>
      </c>
      <c r="H1306" s="96">
        <f>H1307</f>
        <v>5000</v>
      </c>
      <c r="I1306" s="96">
        <f t="shared" ref="I1306:K1307" si="642">I1307</f>
        <v>5000</v>
      </c>
      <c r="J1306" s="96">
        <f t="shared" si="642"/>
        <v>5000</v>
      </c>
      <c r="K1306" s="96">
        <f t="shared" si="642"/>
        <v>5000</v>
      </c>
      <c r="L1306" s="96">
        <f t="shared" si="630"/>
        <v>100</v>
      </c>
      <c r="M1306" s="96">
        <f t="shared" si="631"/>
        <v>100</v>
      </c>
    </row>
    <row r="1307" spans="1:13">
      <c r="A1307" s="93" t="s">
        <v>160</v>
      </c>
      <c r="B1307" s="94" t="s">
        <v>557</v>
      </c>
      <c r="C1307" s="94" t="s">
        <v>15</v>
      </c>
      <c r="D1307" s="94" t="s">
        <v>17</v>
      </c>
      <c r="E1307" s="94" t="s">
        <v>604</v>
      </c>
      <c r="F1307" s="94" t="s">
        <v>161</v>
      </c>
      <c r="G1307" s="96">
        <v>5000</v>
      </c>
      <c r="H1307" s="96">
        <f>H1308</f>
        <v>5000</v>
      </c>
      <c r="I1307" s="96">
        <f t="shared" si="642"/>
        <v>5000</v>
      </c>
      <c r="J1307" s="96">
        <f t="shared" si="642"/>
        <v>5000</v>
      </c>
      <c r="K1307" s="96">
        <f t="shared" si="642"/>
        <v>5000</v>
      </c>
      <c r="L1307" s="96">
        <f t="shared" si="630"/>
        <v>100</v>
      </c>
      <c r="M1307" s="96">
        <f t="shared" si="631"/>
        <v>100</v>
      </c>
    </row>
    <row r="1308" spans="1:13" ht="25.5">
      <c r="A1308" s="93" t="s">
        <v>269</v>
      </c>
      <c r="B1308" s="94" t="s">
        <v>557</v>
      </c>
      <c r="C1308" s="94" t="s">
        <v>15</v>
      </c>
      <c r="D1308" s="94" t="s">
        <v>17</v>
      </c>
      <c r="E1308" s="94" t="s">
        <v>604</v>
      </c>
      <c r="F1308" s="94" t="s">
        <v>270</v>
      </c>
      <c r="G1308" s="96">
        <v>5000</v>
      </c>
      <c r="H1308" s="96">
        <v>5000</v>
      </c>
      <c r="I1308" s="96">
        <v>5000</v>
      </c>
      <c r="J1308" s="96">
        <v>5000</v>
      </c>
      <c r="K1308" s="96">
        <v>5000</v>
      </c>
      <c r="L1308" s="96">
        <f t="shared" si="630"/>
        <v>100</v>
      </c>
      <c r="M1308" s="96">
        <f t="shared" si="631"/>
        <v>100</v>
      </c>
    </row>
    <row r="1309" spans="1:13">
      <c r="A1309" s="93" t="s">
        <v>605</v>
      </c>
      <c r="B1309" s="94" t="s">
        <v>557</v>
      </c>
      <c r="C1309" s="94" t="s">
        <v>15</v>
      </c>
      <c r="D1309" s="94" t="s">
        <v>17</v>
      </c>
      <c r="E1309" s="94" t="s">
        <v>606</v>
      </c>
      <c r="F1309" s="95" t="s">
        <v>0</v>
      </c>
      <c r="G1309" s="96">
        <v>5210</v>
      </c>
      <c r="H1309" s="96">
        <f>H1310+H1312</f>
        <v>5210</v>
      </c>
      <c r="I1309" s="96">
        <f t="shared" ref="I1309:K1309" si="643">I1310+I1312</f>
        <v>2859.2516000000001</v>
      </c>
      <c r="J1309" s="96">
        <f t="shared" si="643"/>
        <v>2657.6469999999999</v>
      </c>
      <c r="K1309" s="96">
        <f t="shared" si="643"/>
        <v>2657.63634</v>
      </c>
      <c r="L1309" s="96">
        <f t="shared" si="630"/>
        <v>51.010294433781191</v>
      </c>
      <c r="M1309" s="96">
        <f t="shared" si="631"/>
        <v>92.948670204468883</v>
      </c>
    </row>
    <row r="1310" spans="1:13">
      <c r="A1310" s="93" t="s">
        <v>152</v>
      </c>
      <c r="B1310" s="94" t="s">
        <v>557</v>
      </c>
      <c r="C1310" s="94" t="s">
        <v>15</v>
      </c>
      <c r="D1310" s="94" t="s">
        <v>17</v>
      </c>
      <c r="E1310" s="94" t="s">
        <v>606</v>
      </c>
      <c r="F1310" s="94" t="s">
        <v>153</v>
      </c>
      <c r="G1310" s="96">
        <v>2000</v>
      </c>
      <c r="H1310" s="96">
        <f>H1311</f>
        <v>2000</v>
      </c>
      <c r="I1310" s="96">
        <f t="shared" ref="I1310:K1310" si="644">I1311</f>
        <v>1189.9570000000001</v>
      </c>
      <c r="J1310" s="96">
        <f t="shared" si="644"/>
        <v>1189.9570000000001</v>
      </c>
      <c r="K1310" s="96">
        <f t="shared" si="644"/>
        <v>1189.9570000000001</v>
      </c>
      <c r="L1310" s="96">
        <f t="shared" si="630"/>
        <v>59.497850000000007</v>
      </c>
      <c r="M1310" s="96">
        <f t="shared" si="631"/>
        <v>100</v>
      </c>
    </row>
    <row r="1311" spans="1:13" ht="25.5">
      <c r="A1311" s="93" t="s">
        <v>154</v>
      </c>
      <c r="B1311" s="94" t="s">
        <v>557</v>
      </c>
      <c r="C1311" s="94" t="s">
        <v>15</v>
      </c>
      <c r="D1311" s="94" t="s">
        <v>17</v>
      </c>
      <c r="E1311" s="94" t="s">
        <v>606</v>
      </c>
      <c r="F1311" s="94" t="s">
        <v>155</v>
      </c>
      <c r="G1311" s="96">
        <v>2000</v>
      </c>
      <c r="H1311" s="96">
        <v>2000</v>
      </c>
      <c r="I1311" s="96">
        <v>1189.9570000000001</v>
      </c>
      <c r="J1311" s="96">
        <v>1189.9570000000001</v>
      </c>
      <c r="K1311" s="96">
        <v>1189.9570000000001</v>
      </c>
      <c r="L1311" s="96">
        <f t="shared" si="630"/>
        <v>59.497850000000007</v>
      </c>
      <c r="M1311" s="96">
        <f t="shared" si="631"/>
        <v>100</v>
      </c>
    </row>
    <row r="1312" spans="1:13">
      <c r="A1312" s="93" t="s">
        <v>160</v>
      </c>
      <c r="B1312" s="94" t="s">
        <v>557</v>
      </c>
      <c r="C1312" s="94" t="s">
        <v>15</v>
      </c>
      <c r="D1312" s="94" t="s">
        <v>17</v>
      </c>
      <c r="E1312" s="94" t="s">
        <v>606</v>
      </c>
      <c r="F1312" s="94" t="s">
        <v>161</v>
      </c>
      <c r="G1312" s="96">
        <v>3210</v>
      </c>
      <c r="H1312" s="96">
        <f>H1313</f>
        <v>3210</v>
      </c>
      <c r="I1312" s="96">
        <f t="shared" ref="I1312:K1312" si="645">I1313</f>
        <v>1669.2945999999999</v>
      </c>
      <c r="J1312" s="96">
        <f t="shared" si="645"/>
        <v>1467.69</v>
      </c>
      <c r="K1312" s="96">
        <f t="shared" si="645"/>
        <v>1467.6793399999999</v>
      </c>
      <c r="L1312" s="96">
        <f t="shared" si="630"/>
        <v>45.722097819314641</v>
      </c>
      <c r="M1312" s="96">
        <f t="shared" si="631"/>
        <v>87.922128304973839</v>
      </c>
    </row>
    <row r="1313" spans="1:13" ht="25.5">
      <c r="A1313" s="93" t="s">
        <v>269</v>
      </c>
      <c r="B1313" s="94" t="s">
        <v>557</v>
      </c>
      <c r="C1313" s="94" t="s">
        <v>15</v>
      </c>
      <c r="D1313" s="94" t="s">
        <v>17</v>
      </c>
      <c r="E1313" s="94" t="s">
        <v>606</v>
      </c>
      <c r="F1313" s="94" t="s">
        <v>270</v>
      </c>
      <c r="G1313" s="96">
        <v>3210</v>
      </c>
      <c r="H1313" s="96">
        <v>3210</v>
      </c>
      <c r="I1313" s="96">
        <v>1669.2945999999999</v>
      </c>
      <c r="J1313" s="96">
        <v>1467.69</v>
      </c>
      <c r="K1313" s="96">
        <v>1467.6793399999999</v>
      </c>
      <c r="L1313" s="96">
        <f t="shared" si="630"/>
        <v>45.722097819314641</v>
      </c>
      <c r="M1313" s="96">
        <f t="shared" si="631"/>
        <v>87.922128304973839</v>
      </c>
    </row>
    <row r="1314" spans="1:13" ht="25.5">
      <c r="A1314" s="93" t="s">
        <v>574</v>
      </c>
      <c r="B1314" s="94" t="s">
        <v>557</v>
      </c>
      <c r="C1314" s="94" t="s">
        <v>15</v>
      </c>
      <c r="D1314" s="94" t="s">
        <v>17</v>
      </c>
      <c r="E1314" s="94" t="s">
        <v>607</v>
      </c>
      <c r="F1314" s="95" t="s">
        <v>0</v>
      </c>
      <c r="G1314" s="96">
        <v>7697.4</v>
      </c>
      <c r="H1314" s="96">
        <f>H1315</f>
        <v>7697.4</v>
      </c>
      <c r="I1314" s="96">
        <f t="shared" ref="I1314:K1315" si="646">I1315</f>
        <v>7197.4</v>
      </c>
      <c r="J1314" s="96">
        <f t="shared" si="646"/>
        <v>7197.4</v>
      </c>
      <c r="K1314" s="96">
        <f t="shared" si="646"/>
        <v>7197.4</v>
      </c>
      <c r="L1314" s="96">
        <f t="shared" si="630"/>
        <v>93.504300153298516</v>
      </c>
      <c r="M1314" s="96">
        <f t="shared" si="631"/>
        <v>100</v>
      </c>
    </row>
    <row r="1315" spans="1:13">
      <c r="A1315" s="93" t="s">
        <v>160</v>
      </c>
      <c r="B1315" s="94" t="s">
        <v>557</v>
      </c>
      <c r="C1315" s="94" t="s">
        <v>15</v>
      </c>
      <c r="D1315" s="94" t="s">
        <v>17</v>
      </c>
      <c r="E1315" s="94" t="s">
        <v>607</v>
      </c>
      <c r="F1315" s="94" t="s">
        <v>161</v>
      </c>
      <c r="G1315" s="96">
        <v>7697.4</v>
      </c>
      <c r="H1315" s="96">
        <f>H1316</f>
        <v>7697.4</v>
      </c>
      <c r="I1315" s="96">
        <f t="shared" si="646"/>
        <v>7197.4</v>
      </c>
      <c r="J1315" s="96">
        <f t="shared" si="646"/>
        <v>7197.4</v>
      </c>
      <c r="K1315" s="96">
        <f t="shared" si="646"/>
        <v>7197.4</v>
      </c>
      <c r="L1315" s="96">
        <f t="shared" si="630"/>
        <v>93.504300153298516</v>
      </c>
      <c r="M1315" s="96">
        <f t="shared" si="631"/>
        <v>100</v>
      </c>
    </row>
    <row r="1316" spans="1:13" ht="25.5">
      <c r="A1316" s="93" t="s">
        <v>269</v>
      </c>
      <c r="B1316" s="94" t="s">
        <v>557</v>
      </c>
      <c r="C1316" s="94" t="s">
        <v>15</v>
      </c>
      <c r="D1316" s="94" t="s">
        <v>17</v>
      </c>
      <c r="E1316" s="94" t="s">
        <v>607</v>
      </c>
      <c r="F1316" s="94" t="s">
        <v>270</v>
      </c>
      <c r="G1316" s="96">
        <v>7697.4</v>
      </c>
      <c r="H1316" s="96">
        <v>7697.4</v>
      </c>
      <c r="I1316" s="96">
        <v>7197.4</v>
      </c>
      <c r="J1316" s="96">
        <v>7197.4</v>
      </c>
      <c r="K1316" s="96">
        <v>7197.4</v>
      </c>
      <c r="L1316" s="96">
        <f t="shared" si="630"/>
        <v>93.504300153298516</v>
      </c>
      <c r="M1316" s="96">
        <f t="shared" si="631"/>
        <v>100</v>
      </c>
    </row>
    <row r="1317" spans="1:13" ht="38.25">
      <c r="A1317" s="119" t="s">
        <v>608</v>
      </c>
      <c r="B1317" s="97" t="s">
        <v>0</v>
      </c>
      <c r="C1317" s="97" t="s">
        <v>0</v>
      </c>
      <c r="D1317" s="97" t="s">
        <v>0</v>
      </c>
      <c r="E1317" s="97" t="s">
        <v>0</v>
      </c>
      <c r="F1317" s="97" t="s">
        <v>0</v>
      </c>
      <c r="G1317" s="96">
        <v>500</v>
      </c>
      <c r="H1317" s="96">
        <v>500</v>
      </c>
      <c r="I1317" s="96">
        <v>0</v>
      </c>
      <c r="J1317" s="96">
        <v>0</v>
      </c>
      <c r="K1317" s="96">
        <v>0</v>
      </c>
      <c r="L1317" s="96">
        <v>0</v>
      </c>
      <c r="M1317" s="96">
        <v>0</v>
      </c>
    </row>
    <row r="1318" spans="1:13">
      <c r="A1318" s="93" t="s">
        <v>609</v>
      </c>
      <c r="B1318" s="94" t="s">
        <v>557</v>
      </c>
      <c r="C1318" s="94" t="s">
        <v>15</v>
      </c>
      <c r="D1318" s="94" t="s">
        <v>17</v>
      </c>
      <c r="E1318" s="94" t="s">
        <v>610</v>
      </c>
      <c r="F1318" s="95" t="s">
        <v>0</v>
      </c>
      <c r="G1318" s="96">
        <v>5000</v>
      </c>
      <c r="H1318" s="96">
        <f>H1319</f>
        <v>5000</v>
      </c>
      <c r="I1318" s="96">
        <f t="shared" ref="I1318:K1319" si="647">I1319</f>
        <v>2198.4007000000001</v>
      </c>
      <c r="J1318" s="96">
        <f t="shared" si="647"/>
        <v>2198.4007000000001</v>
      </c>
      <c r="K1318" s="96">
        <f t="shared" si="647"/>
        <v>2197.2878999999998</v>
      </c>
      <c r="L1318" s="96">
        <f t="shared" si="630"/>
        <v>43.945757999999998</v>
      </c>
      <c r="M1318" s="96">
        <f t="shared" si="631"/>
        <v>99.949381384385461</v>
      </c>
    </row>
    <row r="1319" spans="1:13">
      <c r="A1319" s="93" t="s">
        <v>160</v>
      </c>
      <c r="B1319" s="94" t="s">
        <v>557</v>
      </c>
      <c r="C1319" s="94" t="s">
        <v>15</v>
      </c>
      <c r="D1319" s="94" t="s">
        <v>17</v>
      </c>
      <c r="E1319" s="94" t="s">
        <v>610</v>
      </c>
      <c r="F1319" s="94" t="s">
        <v>161</v>
      </c>
      <c r="G1319" s="96">
        <v>5000</v>
      </c>
      <c r="H1319" s="96">
        <f>H1320</f>
        <v>5000</v>
      </c>
      <c r="I1319" s="96">
        <f t="shared" si="647"/>
        <v>2198.4007000000001</v>
      </c>
      <c r="J1319" s="96">
        <f t="shared" si="647"/>
        <v>2198.4007000000001</v>
      </c>
      <c r="K1319" s="96">
        <f t="shared" si="647"/>
        <v>2197.2878999999998</v>
      </c>
      <c r="L1319" s="96">
        <f t="shared" si="630"/>
        <v>43.945757999999998</v>
      </c>
      <c r="M1319" s="96">
        <f t="shared" si="631"/>
        <v>99.949381384385461</v>
      </c>
    </row>
    <row r="1320" spans="1:13" ht="25.5">
      <c r="A1320" s="93" t="s">
        <v>269</v>
      </c>
      <c r="B1320" s="94" t="s">
        <v>557</v>
      </c>
      <c r="C1320" s="94" t="s">
        <v>15</v>
      </c>
      <c r="D1320" s="94" t="s">
        <v>17</v>
      </c>
      <c r="E1320" s="94" t="s">
        <v>610</v>
      </c>
      <c r="F1320" s="94" t="s">
        <v>270</v>
      </c>
      <c r="G1320" s="96">
        <v>5000</v>
      </c>
      <c r="H1320" s="96">
        <v>5000</v>
      </c>
      <c r="I1320" s="96">
        <v>2198.4007000000001</v>
      </c>
      <c r="J1320" s="96">
        <v>2198.4007000000001</v>
      </c>
      <c r="K1320" s="96">
        <v>2197.2878999999998</v>
      </c>
      <c r="L1320" s="96">
        <f t="shared" si="630"/>
        <v>43.945757999999998</v>
      </c>
      <c r="M1320" s="96">
        <f t="shared" si="631"/>
        <v>99.949381384385461</v>
      </c>
    </row>
    <row r="1321" spans="1:13" ht="25.5">
      <c r="A1321" s="93" t="s">
        <v>596</v>
      </c>
      <c r="B1321" s="94" t="s">
        <v>557</v>
      </c>
      <c r="C1321" s="94" t="s">
        <v>15</v>
      </c>
      <c r="D1321" s="94" t="s">
        <v>17</v>
      </c>
      <c r="E1321" s="94" t="s">
        <v>611</v>
      </c>
      <c r="F1321" s="95" t="s">
        <v>0</v>
      </c>
      <c r="G1321" s="96">
        <v>250</v>
      </c>
      <c r="H1321" s="96">
        <f>H1322</f>
        <v>250</v>
      </c>
      <c r="I1321" s="96">
        <f t="shared" ref="I1321:K1322" si="648">I1322</f>
        <v>89.730999999999995</v>
      </c>
      <c r="J1321" s="96">
        <f t="shared" si="648"/>
        <v>89.730999999999995</v>
      </c>
      <c r="K1321" s="96">
        <f t="shared" si="648"/>
        <v>89.730999999999995</v>
      </c>
      <c r="L1321" s="96">
        <f t="shared" si="630"/>
        <v>35.892399999999995</v>
      </c>
      <c r="M1321" s="96">
        <f t="shared" si="631"/>
        <v>100</v>
      </c>
    </row>
    <row r="1322" spans="1:13">
      <c r="A1322" s="93" t="s">
        <v>160</v>
      </c>
      <c r="B1322" s="94" t="s">
        <v>557</v>
      </c>
      <c r="C1322" s="94" t="s">
        <v>15</v>
      </c>
      <c r="D1322" s="94" t="s">
        <v>17</v>
      </c>
      <c r="E1322" s="94" t="s">
        <v>611</v>
      </c>
      <c r="F1322" s="94" t="s">
        <v>161</v>
      </c>
      <c r="G1322" s="96">
        <v>250</v>
      </c>
      <c r="H1322" s="96">
        <f>H1323</f>
        <v>250</v>
      </c>
      <c r="I1322" s="96">
        <f t="shared" si="648"/>
        <v>89.730999999999995</v>
      </c>
      <c r="J1322" s="96">
        <f t="shared" si="648"/>
        <v>89.730999999999995</v>
      </c>
      <c r="K1322" s="96">
        <f t="shared" si="648"/>
        <v>89.730999999999995</v>
      </c>
      <c r="L1322" s="96">
        <f t="shared" si="630"/>
        <v>35.892399999999995</v>
      </c>
      <c r="M1322" s="96">
        <f t="shared" si="631"/>
        <v>100</v>
      </c>
    </row>
    <row r="1323" spans="1:13" ht="25.5">
      <c r="A1323" s="93" t="s">
        <v>269</v>
      </c>
      <c r="B1323" s="94" t="s">
        <v>557</v>
      </c>
      <c r="C1323" s="94" t="s">
        <v>15</v>
      </c>
      <c r="D1323" s="94" t="s">
        <v>17</v>
      </c>
      <c r="E1323" s="94" t="s">
        <v>611</v>
      </c>
      <c r="F1323" s="94" t="s">
        <v>270</v>
      </c>
      <c r="G1323" s="96">
        <v>250</v>
      </c>
      <c r="H1323" s="96">
        <v>250</v>
      </c>
      <c r="I1323" s="96">
        <v>89.730999999999995</v>
      </c>
      <c r="J1323" s="96">
        <v>89.730999999999995</v>
      </c>
      <c r="K1323" s="96">
        <v>89.730999999999995</v>
      </c>
      <c r="L1323" s="96">
        <f t="shared" si="630"/>
        <v>35.892399999999995</v>
      </c>
      <c r="M1323" s="96">
        <f t="shared" si="631"/>
        <v>100</v>
      </c>
    </row>
    <row r="1324" spans="1:13">
      <c r="A1324" s="93" t="s">
        <v>612</v>
      </c>
      <c r="B1324" s="94" t="s">
        <v>557</v>
      </c>
      <c r="C1324" s="94" t="s">
        <v>15</v>
      </c>
      <c r="D1324" s="94" t="s">
        <v>17</v>
      </c>
      <c r="E1324" s="94" t="s">
        <v>613</v>
      </c>
      <c r="F1324" s="95" t="s">
        <v>0</v>
      </c>
      <c r="G1324" s="96">
        <v>10000</v>
      </c>
      <c r="H1324" s="96">
        <f>H1325</f>
        <v>10000</v>
      </c>
      <c r="I1324" s="96">
        <f t="shared" ref="I1324:K1325" si="649">I1325</f>
        <v>9990.7124999999996</v>
      </c>
      <c r="J1324" s="96">
        <f t="shared" si="649"/>
        <v>9990.7124999999996</v>
      </c>
      <c r="K1324" s="96">
        <f t="shared" si="649"/>
        <v>9989.9249999999993</v>
      </c>
      <c r="L1324" s="96">
        <f t="shared" si="630"/>
        <v>99.899249999999995</v>
      </c>
      <c r="M1324" s="96">
        <f t="shared" si="631"/>
        <v>99.992117679294651</v>
      </c>
    </row>
    <row r="1325" spans="1:13">
      <c r="A1325" s="93" t="s">
        <v>160</v>
      </c>
      <c r="B1325" s="94" t="s">
        <v>557</v>
      </c>
      <c r="C1325" s="94" t="s">
        <v>15</v>
      </c>
      <c r="D1325" s="94" t="s">
        <v>17</v>
      </c>
      <c r="E1325" s="94" t="s">
        <v>613</v>
      </c>
      <c r="F1325" s="94" t="s">
        <v>161</v>
      </c>
      <c r="G1325" s="96">
        <v>10000</v>
      </c>
      <c r="H1325" s="96">
        <f>H1326</f>
        <v>10000</v>
      </c>
      <c r="I1325" s="96">
        <f t="shared" si="649"/>
        <v>9990.7124999999996</v>
      </c>
      <c r="J1325" s="96">
        <f t="shared" si="649"/>
        <v>9990.7124999999996</v>
      </c>
      <c r="K1325" s="96">
        <f t="shared" si="649"/>
        <v>9989.9249999999993</v>
      </c>
      <c r="L1325" s="96">
        <f t="shared" si="630"/>
        <v>99.899249999999995</v>
      </c>
      <c r="M1325" s="96">
        <f t="shared" si="631"/>
        <v>99.992117679294651</v>
      </c>
    </row>
    <row r="1326" spans="1:13" ht="25.5">
      <c r="A1326" s="93" t="s">
        <v>269</v>
      </c>
      <c r="B1326" s="94" t="s">
        <v>557</v>
      </c>
      <c r="C1326" s="94" t="s">
        <v>15</v>
      </c>
      <c r="D1326" s="94" t="s">
        <v>17</v>
      </c>
      <c r="E1326" s="94" t="s">
        <v>613</v>
      </c>
      <c r="F1326" s="94" t="s">
        <v>270</v>
      </c>
      <c r="G1326" s="96">
        <v>10000</v>
      </c>
      <c r="H1326" s="96">
        <v>10000</v>
      </c>
      <c r="I1326" s="96">
        <v>9990.7124999999996</v>
      </c>
      <c r="J1326" s="96">
        <v>9990.7124999999996</v>
      </c>
      <c r="K1326" s="96">
        <v>9989.9249999999993</v>
      </c>
      <c r="L1326" s="96">
        <f t="shared" si="630"/>
        <v>99.899249999999995</v>
      </c>
      <c r="M1326" s="96">
        <f t="shared" si="631"/>
        <v>99.992117679294651</v>
      </c>
    </row>
    <row r="1327" spans="1:13">
      <c r="A1327" s="93" t="s">
        <v>576</v>
      </c>
      <c r="B1327" s="94" t="s">
        <v>557</v>
      </c>
      <c r="C1327" s="94" t="s">
        <v>15</v>
      </c>
      <c r="D1327" s="94" t="s">
        <v>17</v>
      </c>
      <c r="E1327" s="94" t="s">
        <v>614</v>
      </c>
      <c r="F1327" s="95" t="s">
        <v>0</v>
      </c>
      <c r="G1327" s="96">
        <v>48000</v>
      </c>
      <c r="H1327" s="96">
        <f>H1328</f>
        <v>48000</v>
      </c>
      <c r="I1327" s="96">
        <f t="shared" ref="I1327:K1328" si="650">I1328</f>
        <v>40324.81</v>
      </c>
      <c r="J1327" s="96">
        <f t="shared" si="650"/>
        <v>40324.81</v>
      </c>
      <c r="K1327" s="96">
        <f t="shared" si="650"/>
        <v>40256.688099999999</v>
      </c>
      <c r="L1327" s="96">
        <f t="shared" si="630"/>
        <v>83.868100208333331</v>
      </c>
      <c r="M1327" s="96">
        <f t="shared" si="631"/>
        <v>99.831067027966157</v>
      </c>
    </row>
    <row r="1328" spans="1:13">
      <c r="A1328" s="93" t="s">
        <v>160</v>
      </c>
      <c r="B1328" s="94" t="s">
        <v>557</v>
      </c>
      <c r="C1328" s="94" t="s">
        <v>15</v>
      </c>
      <c r="D1328" s="94" t="s">
        <v>17</v>
      </c>
      <c r="E1328" s="94" t="s">
        <v>614</v>
      </c>
      <c r="F1328" s="94" t="s">
        <v>161</v>
      </c>
      <c r="G1328" s="96">
        <v>48000</v>
      </c>
      <c r="H1328" s="103">
        <f>H1329</f>
        <v>48000</v>
      </c>
      <c r="I1328" s="103">
        <f t="shared" si="650"/>
        <v>40324.81</v>
      </c>
      <c r="J1328" s="103">
        <f t="shared" si="650"/>
        <v>40324.81</v>
      </c>
      <c r="K1328" s="103">
        <f t="shared" si="650"/>
        <v>40256.688099999999</v>
      </c>
      <c r="L1328" s="96">
        <f t="shared" si="630"/>
        <v>83.868100208333331</v>
      </c>
      <c r="M1328" s="96">
        <f t="shared" si="631"/>
        <v>99.831067027966157</v>
      </c>
    </row>
    <row r="1329" spans="1:13" ht="25.5">
      <c r="A1329" s="93" t="s">
        <v>269</v>
      </c>
      <c r="B1329" s="94" t="s">
        <v>557</v>
      </c>
      <c r="C1329" s="94" t="s">
        <v>15</v>
      </c>
      <c r="D1329" s="94" t="s">
        <v>17</v>
      </c>
      <c r="E1329" s="94" t="s">
        <v>614</v>
      </c>
      <c r="F1329" s="94" t="s">
        <v>270</v>
      </c>
      <c r="G1329" s="96">
        <v>48000</v>
      </c>
      <c r="H1329" s="96">
        <v>48000</v>
      </c>
      <c r="I1329" s="96">
        <v>40324.81</v>
      </c>
      <c r="J1329" s="96">
        <v>40324.81</v>
      </c>
      <c r="K1329" s="96">
        <v>40256.688099999999</v>
      </c>
      <c r="L1329" s="96">
        <f t="shared" si="630"/>
        <v>83.868100208333331</v>
      </c>
      <c r="M1329" s="96">
        <f t="shared" si="631"/>
        <v>99.831067027966157</v>
      </c>
    </row>
    <row r="1330" spans="1:13" ht="25.5">
      <c r="A1330" s="93" t="s">
        <v>590</v>
      </c>
      <c r="B1330" s="94" t="s">
        <v>557</v>
      </c>
      <c r="C1330" s="94" t="s">
        <v>15</v>
      </c>
      <c r="D1330" s="94" t="s">
        <v>17</v>
      </c>
      <c r="E1330" s="94" t="s">
        <v>615</v>
      </c>
      <c r="F1330" s="95" t="s">
        <v>0</v>
      </c>
      <c r="G1330" s="96">
        <v>1000</v>
      </c>
      <c r="H1330" s="96">
        <f>H1331</f>
        <v>1000</v>
      </c>
      <c r="I1330" s="96">
        <f t="shared" ref="I1330:K1331" si="651">I1331</f>
        <v>1000</v>
      </c>
      <c r="J1330" s="96">
        <f t="shared" si="651"/>
        <v>1000</v>
      </c>
      <c r="K1330" s="96">
        <f t="shared" si="651"/>
        <v>1000</v>
      </c>
      <c r="L1330" s="96">
        <f t="shared" si="630"/>
        <v>100</v>
      </c>
      <c r="M1330" s="96">
        <f t="shared" si="631"/>
        <v>100</v>
      </c>
    </row>
    <row r="1331" spans="1:13">
      <c r="A1331" s="93" t="s">
        <v>160</v>
      </c>
      <c r="B1331" s="94" t="s">
        <v>557</v>
      </c>
      <c r="C1331" s="94" t="s">
        <v>15</v>
      </c>
      <c r="D1331" s="94" t="s">
        <v>17</v>
      </c>
      <c r="E1331" s="94" t="s">
        <v>615</v>
      </c>
      <c r="F1331" s="94" t="s">
        <v>161</v>
      </c>
      <c r="G1331" s="96">
        <v>1000</v>
      </c>
      <c r="H1331" s="96">
        <f>H1332</f>
        <v>1000</v>
      </c>
      <c r="I1331" s="96">
        <f t="shared" si="651"/>
        <v>1000</v>
      </c>
      <c r="J1331" s="96">
        <f t="shared" si="651"/>
        <v>1000</v>
      </c>
      <c r="K1331" s="96">
        <f t="shared" si="651"/>
        <v>1000</v>
      </c>
      <c r="L1331" s="96">
        <f t="shared" si="630"/>
        <v>100</v>
      </c>
      <c r="M1331" s="96">
        <f t="shared" si="631"/>
        <v>100</v>
      </c>
    </row>
    <row r="1332" spans="1:13" ht="25.5">
      <c r="A1332" s="93" t="s">
        <v>269</v>
      </c>
      <c r="B1332" s="94" t="s">
        <v>557</v>
      </c>
      <c r="C1332" s="94" t="s">
        <v>15</v>
      </c>
      <c r="D1332" s="94" t="s">
        <v>17</v>
      </c>
      <c r="E1332" s="94" t="s">
        <v>615</v>
      </c>
      <c r="F1332" s="94" t="s">
        <v>270</v>
      </c>
      <c r="G1332" s="96">
        <v>1000</v>
      </c>
      <c r="H1332" s="96">
        <v>1000</v>
      </c>
      <c r="I1332" s="96">
        <v>1000</v>
      </c>
      <c r="J1332" s="96">
        <v>1000</v>
      </c>
      <c r="K1332" s="96">
        <v>1000</v>
      </c>
      <c r="L1332" s="96">
        <f t="shared" si="630"/>
        <v>100</v>
      </c>
      <c r="M1332" s="96">
        <f t="shared" si="631"/>
        <v>100</v>
      </c>
    </row>
    <row r="1333" spans="1:13" ht="25.5">
      <c r="A1333" s="93" t="s">
        <v>616</v>
      </c>
      <c r="B1333" s="94" t="s">
        <v>557</v>
      </c>
      <c r="C1333" s="94" t="s">
        <v>15</v>
      </c>
      <c r="D1333" s="94" t="s">
        <v>17</v>
      </c>
      <c r="E1333" s="94" t="s">
        <v>617</v>
      </c>
      <c r="F1333" s="95" t="s">
        <v>0</v>
      </c>
      <c r="G1333" s="96">
        <v>9500</v>
      </c>
      <c r="H1333" s="96">
        <f>H1334</f>
        <v>9500</v>
      </c>
      <c r="I1333" s="96">
        <f t="shared" ref="I1333:K1334" si="652">I1334</f>
        <v>5927.81</v>
      </c>
      <c r="J1333" s="96">
        <f t="shared" si="652"/>
        <v>5927.81</v>
      </c>
      <c r="K1333" s="96">
        <f t="shared" si="652"/>
        <v>5927.7788700000001</v>
      </c>
      <c r="L1333" s="96">
        <f t="shared" si="630"/>
        <v>62.397672315789478</v>
      </c>
      <c r="M1333" s="96">
        <f t="shared" si="631"/>
        <v>99.999474848215442</v>
      </c>
    </row>
    <row r="1334" spans="1:13">
      <c r="A1334" s="93" t="s">
        <v>160</v>
      </c>
      <c r="B1334" s="94" t="s">
        <v>557</v>
      </c>
      <c r="C1334" s="94" t="s">
        <v>15</v>
      </c>
      <c r="D1334" s="94" t="s">
        <v>17</v>
      </c>
      <c r="E1334" s="94" t="s">
        <v>617</v>
      </c>
      <c r="F1334" s="94" t="s">
        <v>161</v>
      </c>
      <c r="G1334" s="96">
        <v>9500</v>
      </c>
      <c r="H1334" s="96">
        <f>H1335</f>
        <v>9500</v>
      </c>
      <c r="I1334" s="96">
        <f t="shared" si="652"/>
        <v>5927.81</v>
      </c>
      <c r="J1334" s="96">
        <f t="shared" si="652"/>
        <v>5927.81</v>
      </c>
      <c r="K1334" s="96">
        <f t="shared" si="652"/>
        <v>5927.7788700000001</v>
      </c>
      <c r="L1334" s="96">
        <f t="shared" si="630"/>
        <v>62.397672315789478</v>
      </c>
      <c r="M1334" s="96">
        <f t="shared" si="631"/>
        <v>99.999474848215442</v>
      </c>
    </row>
    <row r="1335" spans="1:13" ht="25.5">
      <c r="A1335" s="93" t="s">
        <v>269</v>
      </c>
      <c r="B1335" s="94" t="s">
        <v>557</v>
      </c>
      <c r="C1335" s="94" t="s">
        <v>15</v>
      </c>
      <c r="D1335" s="94" t="s">
        <v>17</v>
      </c>
      <c r="E1335" s="94" t="s">
        <v>617</v>
      </c>
      <c r="F1335" s="94" t="s">
        <v>270</v>
      </c>
      <c r="G1335" s="96">
        <v>9500</v>
      </c>
      <c r="H1335" s="96">
        <v>9500</v>
      </c>
      <c r="I1335" s="96">
        <v>5927.81</v>
      </c>
      <c r="J1335" s="96">
        <v>5927.81</v>
      </c>
      <c r="K1335" s="96">
        <v>5927.7788700000001</v>
      </c>
      <c r="L1335" s="96">
        <f t="shared" si="630"/>
        <v>62.397672315789478</v>
      </c>
      <c r="M1335" s="96">
        <f t="shared" si="631"/>
        <v>99.999474848215442</v>
      </c>
    </row>
    <row r="1336" spans="1:13" ht="25.5">
      <c r="A1336" s="93" t="s">
        <v>618</v>
      </c>
      <c r="B1336" s="94" t="s">
        <v>557</v>
      </c>
      <c r="C1336" s="94" t="s">
        <v>15</v>
      </c>
      <c r="D1336" s="94" t="s">
        <v>17</v>
      </c>
      <c r="E1336" s="94" t="s">
        <v>619</v>
      </c>
      <c r="F1336" s="95" t="s">
        <v>0</v>
      </c>
      <c r="G1336" s="96">
        <v>500</v>
      </c>
      <c r="H1336" s="96">
        <f>H1337</f>
        <v>500</v>
      </c>
      <c r="I1336" s="96">
        <f t="shared" ref="I1336:K1337" si="653">I1337</f>
        <v>0</v>
      </c>
      <c r="J1336" s="96">
        <f t="shared" si="653"/>
        <v>0</v>
      </c>
      <c r="K1336" s="96">
        <f t="shared" si="653"/>
        <v>0</v>
      </c>
      <c r="L1336" s="96">
        <f t="shared" si="630"/>
        <v>0</v>
      </c>
      <c r="M1336" s="96">
        <v>0</v>
      </c>
    </row>
    <row r="1337" spans="1:13">
      <c r="A1337" s="93" t="s">
        <v>152</v>
      </c>
      <c r="B1337" s="94" t="s">
        <v>557</v>
      </c>
      <c r="C1337" s="94" t="s">
        <v>15</v>
      </c>
      <c r="D1337" s="94" t="s">
        <v>17</v>
      </c>
      <c r="E1337" s="94" t="s">
        <v>619</v>
      </c>
      <c r="F1337" s="94" t="s">
        <v>153</v>
      </c>
      <c r="G1337" s="96">
        <v>500</v>
      </c>
      <c r="H1337" s="96">
        <f>H1338</f>
        <v>500</v>
      </c>
      <c r="I1337" s="96">
        <f t="shared" si="653"/>
        <v>0</v>
      </c>
      <c r="J1337" s="96">
        <f t="shared" si="653"/>
        <v>0</v>
      </c>
      <c r="K1337" s="96">
        <f t="shared" si="653"/>
        <v>0</v>
      </c>
      <c r="L1337" s="96">
        <f t="shared" si="630"/>
        <v>0</v>
      </c>
      <c r="M1337" s="96">
        <v>0</v>
      </c>
    </row>
    <row r="1338" spans="1:13" ht="25.5">
      <c r="A1338" s="93" t="s">
        <v>154</v>
      </c>
      <c r="B1338" s="94" t="s">
        <v>557</v>
      </c>
      <c r="C1338" s="94" t="s">
        <v>15</v>
      </c>
      <c r="D1338" s="94" t="s">
        <v>17</v>
      </c>
      <c r="E1338" s="94" t="s">
        <v>619</v>
      </c>
      <c r="F1338" s="94" t="s">
        <v>155</v>
      </c>
      <c r="G1338" s="96">
        <v>500</v>
      </c>
      <c r="H1338" s="96">
        <v>500</v>
      </c>
      <c r="I1338" s="96">
        <v>0</v>
      </c>
      <c r="J1338" s="96">
        <v>0</v>
      </c>
      <c r="K1338" s="96">
        <v>0</v>
      </c>
      <c r="L1338" s="96">
        <f t="shared" ref="L1338:L1401" si="654">K1338/H1338*100</f>
        <v>0</v>
      </c>
      <c r="M1338" s="96">
        <v>0</v>
      </c>
    </row>
    <row r="1339" spans="1:13" ht="25.5">
      <c r="A1339" s="93" t="s">
        <v>620</v>
      </c>
      <c r="B1339" s="94" t="s">
        <v>557</v>
      </c>
      <c r="C1339" s="94" t="s">
        <v>15</v>
      </c>
      <c r="D1339" s="94" t="s">
        <v>17</v>
      </c>
      <c r="E1339" s="94" t="s">
        <v>621</v>
      </c>
      <c r="F1339" s="95" t="s">
        <v>0</v>
      </c>
      <c r="G1339" s="96">
        <v>270</v>
      </c>
      <c r="H1339" s="96">
        <f>H1340</f>
        <v>270</v>
      </c>
      <c r="I1339" s="96">
        <f t="shared" ref="I1339:K1340" si="655">I1340</f>
        <v>270</v>
      </c>
      <c r="J1339" s="96">
        <f t="shared" si="655"/>
        <v>270</v>
      </c>
      <c r="K1339" s="96">
        <f t="shared" si="655"/>
        <v>270</v>
      </c>
      <c r="L1339" s="96">
        <f t="shared" si="654"/>
        <v>100</v>
      </c>
      <c r="M1339" s="96">
        <f t="shared" ref="M1339:M1401" si="656">K1339/I1339*100</f>
        <v>100</v>
      </c>
    </row>
    <row r="1340" spans="1:13">
      <c r="A1340" s="93" t="s">
        <v>160</v>
      </c>
      <c r="B1340" s="94" t="s">
        <v>557</v>
      </c>
      <c r="C1340" s="94" t="s">
        <v>15</v>
      </c>
      <c r="D1340" s="94" t="s">
        <v>17</v>
      </c>
      <c r="E1340" s="94" t="s">
        <v>621</v>
      </c>
      <c r="F1340" s="94" t="s">
        <v>161</v>
      </c>
      <c r="G1340" s="96">
        <v>270</v>
      </c>
      <c r="H1340" s="96">
        <f>H1341</f>
        <v>270</v>
      </c>
      <c r="I1340" s="96">
        <f t="shared" si="655"/>
        <v>270</v>
      </c>
      <c r="J1340" s="96">
        <f t="shared" si="655"/>
        <v>270</v>
      </c>
      <c r="K1340" s="96">
        <f t="shared" si="655"/>
        <v>270</v>
      </c>
      <c r="L1340" s="96">
        <f t="shared" si="654"/>
        <v>100</v>
      </c>
      <c r="M1340" s="96">
        <f t="shared" si="656"/>
        <v>100</v>
      </c>
    </row>
    <row r="1341" spans="1:13" ht="25.5">
      <c r="A1341" s="93" t="s">
        <v>269</v>
      </c>
      <c r="B1341" s="94" t="s">
        <v>557</v>
      </c>
      <c r="C1341" s="94" t="s">
        <v>15</v>
      </c>
      <c r="D1341" s="94" t="s">
        <v>17</v>
      </c>
      <c r="E1341" s="94" t="s">
        <v>621</v>
      </c>
      <c r="F1341" s="94" t="s">
        <v>270</v>
      </c>
      <c r="G1341" s="96">
        <v>270</v>
      </c>
      <c r="H1341" s="96">
        <v>270</v>
      </c>
      <c r="I1341" s="96">
        <v>270</v>
      </c>
      <c r="J1341" s="96">
        <v>270</v>
      </c>
      <c r="K1341" s="96">
        <v>270</v>
      </c>
      <c r="L1341" s="96">
        <f t="shared" si="654"/>
        <v>100</v>
      </c>
      <c r="M1341" s="96">
        <f t="shared" si="656"/>
        <v>100</v>
      </c>
    </row>
    <row r="1342" spans="1:13">
      <c r="A1342" s="93" t="s">
        <v>622</v>
      </c>
      <c r="B1342" s="94" t="s">
        <v>557</v>
      </c>
      <c r="C1342" s="94" t="s">
        <v>15</v>
      </c>
      <c r="D1342" s="94" t="s">
        <v>17</v>
      </c>
      <c r="E1342" s="94" t="s">
        <v>623</v>
      </c>
      <c r="F1342" s="95" t="s">
        <v>0</v>
      </c>
      <c r="G1342" s="96">
        <v>16000</v>
      </c>
      <c r="H1342" s="96">
        <f>H1343</f>
        <v>16000</v>
      </c>
      <c r="I1342" s="96">
        <f t="shared" ref="I1342:K1343" si="657">I1343</f>
        <v>16000</v>
      </c>
      <c r="J1342" s="96">
        <f t="shared" si="657"/>
        <v>16000</v>
      </c>
      <c r="K1342" s="96">
        <f t="shared" si="657"/>
        <v>16000</v>
      </c>
      <c r="L1342" s="96">
        <f t="shared" si="654"/>
        <v>100</v>
      </c>
      <c r="M1342" s="96">
        <v>0</v>
      </c>
    </row>
    <row r="1343" spans="1:13">
      <c r="A1343" s="93" t="s">
        <v>160</v>
      </c>
      <c r="B1343" s="94" t="s">
        <v>557</v>
      </c>
      <c r="C1343" s="94" t="s">
        <v>15</v>
      </c>
      <c r="D1343" s="94" t="s">
        <v>17</v>
      </c>
      <c r="E1343" s="94" t="s">
        <v>623</v>
      </c>
      <c r="F1343" s="94" t="s">
        <v>161</v>
      </c>
      <c r="G1343" s="96">
        <v>16000</v>
      </c>
      <c r="H1343" s="96">
        <f>H1344</f>
        <v>16000</v>
      </c>
      <c r="I1343" s="96">
        <f t="shared" si="657"/>
        <v>16000</v>
      </c>
      <c r="J1343" s="96">
        <f t="shared" si="657"/>
        <v>16000</v>
      </c>
      <c r="K1343" s="96">
        <f t="shared" si="657"/>
        <v>16000</v>
      </c>
      <c r="L1343" s="96">
        <f t="shared" si="654"/>
        <v>100</v>
      </c>
      <c r="M1343" s="96">
        <v>0</v>
      </c>
    </row>
    <row r="1344" spans="1:13" ht="25.5">
      <c r="A1344" s="93" t="s">
        <v>269</v>
      </c>
      <c r="B1344" s="94" t="s">
        <v>557</v>
      </c>
      <c r="C1344" s="94" t="s">
        <v>15</v>
      </c>
      <c r="D1344" s="94" t="s">
        <v>17</v>
      </c>
      <c r="E1344" s="94" t="s">
        <v>623</v>
      </c>
      <c r="F1344" s="94" t="s">
        <v>270</v>
      </c>
      <c r="G1344" s="96">
        <v>16000</v>
      </c>
      <c r="H1344" s="96">
        <v>16000</v>
      </c>
      <c r="I1344" s="96">
        <v>16000</v>
      </c>
      <c r="J1344" s="96">
        <v>16000</v>
      </c>
      <c r="K1344" s="96">
        <v>16000</v>
      </c>
      <c r="L1344" s="96">
        <f t="shared" si="654"/>
        <v>100</v>
      </c>
      <c r="M1344" s="96">
        <v>0</v>
      </c>
    </row>
    <row r="1345" spans="1:13">
      <c r="A1345" s="93" t="s">
        <v>624</v>
      </c>
      <c r="B1345" s="94" t="s">
        <v>557</v>
      </c>
      <c r="C1345" s="94" t="s">
        <v>15</v>
      </c>
      <c r="D1345" s="94" t="s">
        <v>17</v>
      </c>
      <c r="E1345" s="94" t="s">
        <v>625</v>
      </c>
      <c r="F1345" s="95" t="s">
        <v>0</v>
      </c>
      <c r="G1345" s="96">
        <v>6600</v>
      </c>
      <c r="H1345" s="96">
        <f>H1346</f>
        <v>6600</v>
      </c>
      <c r="I1345" s="96">
        <f t="shared" ref="I1345:K1346" si="658">I1346</f>
        <v>6600</v>
      </c>
      <c r="J1345" s="96">
        <f t="shared" si="658"/>
        <v>6600</v>
      </c>
      <c r="K1345" s="96">
        <f t="shared" si="658"/>
        <v>6600</v>
      </c>
      <c r="L1345" s="96">
        <f t="shared" si="654"/>
        <v>100</v>
      </c>
      <c r="M1345" s="96">
        <f t="shared" si="656"/>
        <v>100</v>
      </c>
    </row>
    <row r="1346" spans="1:13">
      <c r="A1346" s="93" t="s">
        <v>160</v>
      </c>
      <c r="B1346" s="94" t="s">
        <v>557</v>
      </c>
      <c r="C1346" s="94" t="s">
        <v>15</v>
      </c>
      <c r="D1346" s="94" t="s">
        <v>17</v>
      </c>
      <c r="E1346" s="94" t="s">
        <v>625</v>
      </c>
      <c r="F1346" s="94" t="s">
        <v>161</v>
      </c>
      <c r="G1346" s="96">
        <v>6600</v>
      </c>
      <c r="H1346" s="96">
        <f>H1347</f>
        <v>6600</v>
      </c>
      <c r="I1346" s="96">
        <f t="shared" si="658"/>
        <v>6600</v>
      </c>
      <c r="J1346" s="96">
        <f t="shared" si="658"/>
        <v>6600</v>
      </c>
      <c r="K1346" s="96">
        <f t="shared" si="658"/>
        <v>6600</v>
      </c>
      <c r="L1346" s="96">
        <f t="shared" si="654"/>
        <v>100</v>
      </c>
      <c r="M1346" s="96">
        <f t="shared" si="656"/>
        <v>100</v>
      </c>
    </row>
    <row r="1347" spans="1:13" ht="25.5">
      <c r="A1347" s="93" t="s">
        <v>269</v>
      </c>
      <c r="B1347" s="94" t="s">
        <v>557</v>
      </c>
      <c r="C1347" s="94" t="s">
        <v>15</v>
      </c>
      <c r="D1347" s="94" t="s">
        <v>17</v>
      </c>
      <c r="E1347" s="94" t="s">
        <v>625</v>
      </c>
      <c r="F1347" s="94" t="s">
        <v>270</v>
      </c>
      <c r="G1347" s="96">
        <v>6600</v>
      </c>
      <c r="H1347" s="96">
        <v>6600</v>
      </c>
      <c r="I1347" s="96">
        <v>6600</v>
      </c>
      <c r="J1347" s="96">
        <v>6600</v>
      </c>
      <c r="K1347" s="96">
        <v>6600</v>
      </c>
      <c r="L1347" s="96">
        <f t="shared" si="654"/>
        <v>100</v>
      </c>
      <c r="M1347" s="96">
        <f t="shared" si="656"/>
        <v>100</v>
      </c>
    </row>
    <row r="1348" spans="1:13" ht="25.5">
      <c r="A1348" s="119" t="s">
        <v>626</v>
      </c>
      <c r="B1348" s="97" t="s">
        <v>0</v>
      </c>
      <c r="C1348" s="97" t="s">
        <v>0</v>
      </c>
      <c r="D1348" s="97" t="s">
        <v>0</v>
      </c>
      <c r="E1348" s="97" t="s">
        <v>0</v>
      </c>
      <c r="F1348" s="97" t="s">
        <v>0</v>
      </c>
      <c r="G1348" s="96">
        <v>6000</v>
      </c>
      <c r="H1348" s="96">
        <v>6600</v>
      </c>
      <c r="I1348" s="96">
        <v>6600</v>
      </c>
      <c r="J1348" s="96">
        <v>6600</v>
      </c>
      <c r="K1348" s="96">
        <v>6600</v>
      </c>
      <c r="L1348" s="96">
        <f t="shared" si="654"/>
        <v>100</v>
      </c>
      <c r="M1348" s="96">
        <v>100</v>
      </c>
    </row>
    <row r="1349" spans="1:13">
      <c r="A1349" s="93" t="s">
        <v>627</v>
      </c>
      <c r="B1349" s="94" t="s">
        <v>557</v>
      </c>
      <c r="C1349" s="94" t="s">
        <v>15</v>
      </c>
      <c r="D1349" s="94" t="s">
        <v>17</v>
      </c>
      <c r="E1349" s="94" t="s">
        <v>628</v>
      </c>
      <c r="F1349" s="95" t="s">
        <v>0</v>
      </c>
      <c r="G1349" s="96">
        <v>2000</v>
      </c>
      <c r="H1349" s="96">
        <f>H1350</f>
        <v>2000</v>
      </c>
      <c r="I1349" s="96">
        <f t="shared" ref="I1349:K1350" si="659">I1350</f>
        <v>0</v>
      </c>
      <c r="J1349" s="96">
        <f t="shared" si="659"/>
        <v>0</v>
      </c>
      <c r="K1349" s="96">
        <f t="shared" si="659"/>
        <v>0</v>
      </c>
      <c r="L1349" s="96">
        <f t="shared" si="654"/>
        <v>0</v>
      </c>
      <c r="M1349" s="96">
        <v>0</v>
      </c>
    </row>
    <row r="1350" spans="1:13">
      <c r="A1350" s="93" t="s">
        <v>160</v>
      </c>
      <c r="B1350" s="94" t="s">
        <v>557</v>
      </c>
      <c r="C1350" s="94" t="s">
        <v>15</v>
      </c>
      <c r="D1350" s="94" t="s">
        <v>17</v>
      </c>
      <c r="E1350" s="94" t="s">
        <v>628</v>
      </c>
      <c r="F1350" s="94" t="s">
        <v>161</v>
      </c>
      <c r="G1350" s="96">
        <v>2000</v>
      </c>
      <c r="H1350" s="96">
        <f>H1351</f>
        <v>2000</v>
      </c>
      <c r="I1350" s="96">
        <f t="shared" si="659"/>
        <v>0</v>
      </c>
      <c r="J1350" s="96">
        <f t="shared" si="659"/>
        <v>0</v>
      </c>
      <c r="K1350" s="96">
        <f t="shared" si="659"/>
        <v>0</v>
      </c>
      <c r="L1350" s="96">
        <f t="shared" si="654"/>
        <v>0</v>
      </c>
      <c r="M1350" s="96">
        <v>0</v>
      </c>
    </row>
    <row r="1351" spans="1:13" ht="25.5">
      <c r="A1351" s="93" t="s">
        <v>269</v>
      </c>
      <c r="B1351" s="94" t="s">
        <v>557</v>
      </c>
      <c r="C1351" s="94" t="s">
        <v>15</v>
      </c>
      <c r="D1351" s="94" t="s">
        <v>17</v>
      </c>
      <c r="E1351" s="94" t="s">
        <v>628</v>
      </c>
      <c r="F1351" s="94" t="s">
        <v>270</v>
      </c>
      <c r="G1351" s="96">
        <v>2000</v>
      </c>
      <c r="H1351" s="96">
        <v>2000</v>
      </c>
      <c r="I1351" s="96">
        <v>0</v>
      </c>
      <c r="J1351" s="96">
        <v>0</v>
      </c>
      <c r="K1351" s="96">
        <v>0</v>
      </c>
      <c r="L1351" s="96">
        <f t="shared" si="654"/>
        <v>0</v>
      </c>
      <c r="M1351" s="96">
        <v>0</v>
      </c>
    </row>
    <row r="1352" spans="1:13" ht="38.25">
      <c r="A1352" s="93" t="s">
        <v>572</v>
      </c>
      <c r="B1352" s="94" t="s">
        <v>557</v>
      </c>
      <c r="C1352" s="94" t="s">
        <v>15</v>
      </c>
      <c r="D1352" s="94" t="s">
        <v>17</v>
      </c>
      <c r="E1352" s="94" t="s">
        <v>629</v>
      </c>
      <c r="F1352" s="95" t="s">
        <v>0</v>
      </c>
      <c r="G1352" s="96">
        <v>50</v>
      </c>
      <c r="H1352" s="96">
        <f>H1353</f>
        <v>50</v>
      </c>
      <c r="I1352" s="96">
        <f t="shared" ref="I1352:K1353" si="660">I1353</f>
        <v>0</v>
      </c>
      <c r="J1352" s="96">
        <f t="shared" si="660"/>
        <v>0</v>
      </c>
      <c r="K1352" s="96">
        <f t="shared" si="660"/>
        <v>0</v>
      </c>
      <c r="L1352" s="96">
        <f t="shared" si="654"/>
        <v>0</v>
      </c>
      <c r="M1352" s="96">
        <v>0</v>
      </c>
    </row>
    <row r="1353" spans="1:13">
      <c r="A1353" s="93" t="s">
        <v>160</v>
      </c>
      <c r="B1353" s="94" t="s">
        <v>557</v>
      </c>
      <c r="C1353" s="94" t="s">
        <v>15</v>
      </c>
      <c r="D1353" s="94" t="s">
        <v>17</v>
      </c>
      <c r="E1353" s="94" t="s">
        <v>629</v>
      </c>
      <c r="F1353" s="94" t="s">
        <v>161</v>
      </c>
      <c r="G1353" s="96">
        <v>50</v>
      </c>
      <c r="H1353" s="103">
        <f>H1354</f>
        <v>50</v>
      </c>
      <c r="I1353" s="103">
        <f t="shared" si="660"/>
        <v>0</v>
      </c>
      <c r="J1353" s="103">
        <f t="shared" si="660"/>
        <v>0</v>
      </c>
      <c r="K1353" s="103">
        <f t="shared" si="660"/>
        <v>0</v>
      </c>
      <c r="L1353" s="96">
        <f t="shared" si="654"/>
        <v>0</v>
      </c>
      <c r="M1353" s="96">
        <v>0</v>
      </c>
    </row>
    <row r="1354" spans="1:13" ht="25.5">
      <c r="A1354" s="93" t="s">
        <v>269</v>
      </c>
      <c r="B1354" s="94" t="s">
        <v>557</v>
      </c>
      <c r="C1354" s="94" t="s">
        <v>15</v>
      </c>
      <c r="D1354" s="94" t="s">
        <v>17</v>
      </c>
      <c r="E1354" s="94" t="s">
        <v>629</v>
      </c>
      <c r="F1354" s="94" t="s">
        <v>270</v>
      </c>
      <c r="G1354" s="96">
        <v>50</v>
      </c>
      <c r="H1354" s="96">
        <v>50</v>
      </c>
      <c r="I1354" s="96">
        <v>0</v>
      </c>
      <c r="J1354" s="96">
        <v>0</v>
      </c>
      <c r="K1354" s="96">
        <v>0</v>
      </c>
      <c r="L1354" s="96">
        <f t="shared" si="654"/>
        <v>0</v>
      </c>
      <c r="M1354" s="96">
        <v>0</v>
      </c>
    </row>
    <row r="1355" spans="1:13" ht="38.25">
      <c r="A1355" s="93" t="s">
        <v>586</v>
      </c>
      <c r="B1355" s="94" t="s">
        <v>557</v>
      </c>
      <c r="C1355" s="94" t="s">
        <v>15</v>
      </c>
      <c r="D1355" s="94" t="s">
        <v>17</v>
      </c>
      <c r="E1355" s="94" t="s">
        <v>630</v>
      </c>
      <c r="F1355" s="95" t="s">
        <v>0</v>
      </c>
      <c r="G1355" s="96">
        <v>280</v>
      </c>
      <c r="H1355" s="96">
        <f>H1356</f>
        <v>280</v>
      </c>
      <c r="I1355" s="96">
        <f t="shared" ref="I1355:K1356" si="661">I1356</f>
        <v>0</v>
      </c>
      <c r="J1355" s="96">
        <f t="shared" si="661"/>
        <v>0</v>
      </c>
      <c r="K1355" s="96">
        <f t="shared" si="661"/>
        <v>0</v>
      </c>
      <c r="L1355" s="96">
        <f t="shared" si="654"/>
        <v>0</v>
      </c>
      <c r="M1355" s="96">
        <v>0</v>
      </c>
    </row>
    <row r="1356" spans="1:13">
      <c r="A1356" s="93" t="s">
        <v>160</v>
      </c>
      <c r="B1356" s="94" t="s">
        <v>557</v>
      </c>
      <c r="C1356" s="94" t="s">
        <v>15</v>
      </c>
      <c r="D1356" s="94" t="s">
        <v>17</v>
      </c>
      <c r="E1356" s="94" t="s">
        <v>630</v>
      </c>
      <c r="F1356" s="94" t="s">
        <v>161</v>
      </c>
      <c r="G1356" s="96">
        <v>280</v>
      </c>
      <c r="H1356" s="96">
        <f>H1357</f>
        <v>280</v>
      </c>
      <c r="I1356" s="96">
        <f t="shared" si="661"/>
        <v>0</v>
      </c>
      <c r="J1356" s="96">
        <f t="shared" si="661"/>
        <v>0</v>
      </c>
      <c r="K1356" s="96">
        <f t="shared" si="661"/>
        <v>0</v>
      </c>
      <c r="L1356" s="96">
        <f t="shared" si="654"/>
        <v>0</v>
      </c>
      <c r="M1356" s="96">
        <v>0</v>
      </c>
    </row>
    <row r="1357" spans="1:13" ht="25.5">
      <c r="A1357" s="93" t="s">
        <v>269</v>
      </c>
      <c r="B1357" s="94" t="s">
        <v>557</v>
      </c>
      <c r="C1357" s="94" t="s">
        <v>15</v>
      </c>
      <c r="D1357" s="94" t="s">
        <v>17</v>
      </c>
      <c r="E1357" s="94" t="s">
        <v>630</v>
      </c>
      <c r="F1357" s="94" t="s">
        <v>270</v>
      </c>
      <c r="G1357" s="96">
        <v>280</v>
      </c>
      <c r="H1357" s="96">
        <v>280</v>
      </c>
      <c r="I1357" s="96">
        <v>0</v>
      </c>
      <c r="J1357" s="96">
        <v>0</v>
      </c>
      <c r="K1357" s="96">
        <v>0</v>
      </c>
      <c r="L1357" s="96">
        <f t="shared" si="654"/>
        <v>0</v>
      </c>
      <c r="M1357" s="96">
        <v>0</v>
      </c>
    </row>
    <row r="1358" spans="1:13" ht="38.25">
      <c r="A1358" s="93" t="s">
        <v>570</v>
      </c>
      <c r="B1358" s="94" t="s">
        <v>557</v>
      </c>
      <c r="C1358" s="94" t="s">
        <v>15</v>
      </c>
      <c r="D1358" s="94" t="s">
        <v>17</v>
      </c>
      <c r="E1358" s="94" t="s">
        <v>631</v>
      </c>
      <c r="F1358" s="95" t="s">
        <v>0</v>
      </c>
      <c r="G1358" s="96">
        <v>11000</v>
      </c>
      <c r="H1358" s="96">
        <f>H1359</f>
        <v>11000</v>
      </c>
      <c r="I1358" s="96">
        <f t="shared" ref="I1358:K1359" si="662">I1359</f>
        <v>4439.6130000000003</v>
      </c>
      <c r="J1358" s="96">
        <f t="shared" si="662"/>
        <v>4439.6130000000003</v>
      </c>
      <c r="K1358" s="96">
        <f t="shared" si="662"/>
        <v>4439.6130000000003</v>
      </c>
      <c r="L1358" s="96">
        <f t="shared" si="654"/>
        <v>40.36011818181818</v>
      </c>
      <c r="M1358" s="96">
        <f t="shared" si="656"/>
        <v>100</v>
      </c>
    </row>
    <row r="1359" spans="1:13">
      <c r="A1359" s="93" t="s">
        <v>160</v>
      </c>
      <c r="B1359" s="94" t="s">
        <v>557</v>
      </c>
      <c r="C1359" s="94" t="s">
        <v>15</v>
      </c>
      <c r="D1359" s="94" t="s">
        <v>17</v>
      </c>
      <c r="E1359" s="94" t="s">
        <v>631</v>
      </c>
      <c r="F1359" s="94" t="s">
        <v>161</v>
      </c>
      <c r="G1359" s="96">
        <v>11000</v>
      </c>
      <c r="H1359" s="96">
        <f>H1360</f>
        <v>11000</v>
      </c>
      <c r="I1359" s="96">
        <f t="shared" si="662"/>
        <v>4439.6130000000003</v>
      </c>
      <c r="J1359" s="96">
        <f t="shared" si="662"/>
        <v>4439.6130000000003</v>
      </c>
      <c r="K1359" s="96">
        <f t="shared" si="662"/>
        <v>4439.6130000000003</v>
      </c>
      <c r="L1359" s="96">
        <f t="shared" si="654"/>
        <v>40.36011818181818</v>
      </c>
      <c r="M1359" s="96">
        <f t="shared" si="656"/>
        <v>100</v>
      </c>
    </row>
    <row r="1360" spans="1:13" ht="25.5">
      <c r="A1360" s="93" t="s">
        <v>269</v>
      </c>
      <c r="B1360" s="94" t="s">
        <v>557</v>
      </c>
      <c r="C1360" s="94" t="s">
        <v>15</v>
      </c>
      <c r="D1360" s="94" t="s">
        <v>17</v>
      </c>
      <c r="E1360" s="94" t="s">
        <v>631</v>
      </c>
      <c r="F1360" s="94" t="s">
        <v>270</v>
      </c>
      <c r="G1360" s="96">
        <v>11000</v>
      </c>
      <c r="H1360" s="96">
        <v>11000</v>
      </c>
      <c r="I1360" s="96">
        <v>4439.6130000000003</v>
      </c>
      <c r="J1360" s="96">
        <v>4439.6130000000003</v>
      </c>
      <c r="K1360" s="96">
        <v>4439.6130000000003</v>
      </c>
      <c r="L1360" s="96">
        <f t="shared" si="654"/>
        <v>40.36011818181818</v>
      </c>
      <c r="M1360" s="96">
        <f t="shared" si="656"/>
        <v>100</v>
      </c>
    </row>
    <row r="1361" spans="1:13" ht="38.25">
      <c r="A1361" s="93" t="s">
        <v>584</v>
      </c>
      <c r="B1361" s="94" t="s">
        <v>557</v>
      </c>
      <c r="C1361" s="94" t="s">
        <v>15</v>
      </c>
      <c r="D1361" s="94" t="s">
        <v>17</v>
      </c>
      <c r="E1361" s="94" t="s">
        <v>632</v>
      </c>
      <c r="F1361" s="95" t="s">
        <v>0</v>
      </c>
      <c r="G1361" s="96">
        <v>19000</v>
      </c>
      <c r="H1361" s="96">
        <f>H1362</f>
        <v>19000</v>
      </c>
      <c r="I1361" s="96">
        <f t="shared" ref="I1361:K1362" si="663">I1362</f>
        <v>8498.1319999999996</v>
      </c>
      <c r="J1361" s="96">
        <f t="shared" si="663"/>
        <v>8498.1319999999996</v>
      </c>
      <c r="K1361" s="96">
        <f t="shared" si="663"/>
        <v>8498.1319999999996</v>
      </c>
      <c r="L1361" s="96">
        <f t="shared" si="654"/>
        <v>44.727010526315787</v>
      </c>
      <c r="M1361" s="96">
        <f t="shared" si="656"/>
        <v>100</v>
      </c>
    </row>
    <row r="1362" spans="1:13">
      <c r="A1362" s="93" t="s">
        <v>160</v>
      </c>
      <c r="B1362" s="94" t="s">
        <v>557</v>
      </c>
      <c r="C1362" s="94" t="s">
        <v>15</v>
      </c>
      <c r="D1362" s="94" t="s">
        <v>17</v>
      </c>
      <c r="E1362" s="94" t="s">
        <v>632</v>
      </c>
      <c r="F1362" s="94" t="s">
        <v>161</v>
      </c>
      <c r="G1362" s="96">
        <v>19000</v>
      </c>
      <c r="H1362" s="96">
        <f>H1363</f>
        <v>19000</v>
      </c>
      <c r="I1362" s="96">
        <f t="shared" si="663"/>
        <v>8498.1319999999996</v>
      </c>
      <c r="J1362" s="96">
        <f t="shared" si="663"/>
        <v>8498.1319999999996</v>
      </c>
      <c r="K1362" s="96">
        <f t="shared" si="663"/>
        <v>8498.1319999999996</v>
      </c>
      <c r="L1362" s="96">
        <f t="shared" si="654"/>
        <v>44.727010526315787</v>
      </c>
      <c r="M1362" s="96">
        <f t="shared" si="656"/>
        <v>100</v>
      </c>
    </row>
    <row r="1363" spans="1:13" ht="25.5">
      <c r="A1363" s="93" t="s">
        <v>269</v>
      </c>
      <c r="B1363" s="94" t="s">
        <v>557</v>
      </c>
      <c r="C1363" s="94" t="s">
        <v>15</v>
      </c>
      <c r="D1363" s="94" t="s">
        <v>17</v>
      </c>
      <c r="E1363" s="94" t="s">
        <v>632</v>
      </c>
      <c r="F1363" s="94" t="s">
        <v>270</v>
      </c>
      <c r="G1363" s="96">
        <v>19000</v>
      </c>
      <c r="H1363" s="96">
        <v>19000</v>
      </c>
      <c r="I1363" s="96">
        <v>8498.1319999999996</v>
      </c>
      <c r="J1363" s="96">
        <v>8498.1319999999996</v>
      </c>
      <c r="K1363" s="96">
        <v>8498.1319999999996</v>
      </c>
      <c r="L1363" s="96">
        <f t="shared" si="654"/>
        <v>44.727010526315787</v>
      </c>
      <c r="M1363" s="96">
        <f t="shared" si="656"/>
        <v>100</v>
      </c>
    </row>
    <row r="1364" spans="1:13" ht="38.25">
      <c r="A1364" s="93" t="s">
        <v>568</v>
      </c>
      <c r="B1364" s="94" t="s">
        <v>557</v>
      </c>
      <c r="C1364" s="94" t="s">
        <v>15</v>
      </c>
      <c r="D1364" s="94" t="s">
        <v>17</v>
      </c>
      <c r="E1364" s="94" t="s">
        <v>633</v>
      </c>
      <c r="F1364" s="95" t="s">
        <v>0</v>
      </c>
      <c r="G1364" s="96">
        <v>1000</v>
      </c>
      <c r="H1364" s="96">
        <f>H1365</f>
        <v>1000</v>
      </c>
      <c r="I1364" s="96">
        <f t="shared" ref="I1364:K1365" si="664">I1365</f>
        <v>158.41300000000001</v>
      </c>
      <c r="J1364" s="96">
        <f t="shared" si="664"/>
        <v>158.41300000000001</v>
      </c>
      <c r="K1364" s="96">
        <f t="shared" si="664"/>
        <v>158.41300000000001</v>
      </c>
      <c r="L1364" s="96">
        <f t="shared" si="654"/>
        <v>15.8413</v>
      </c>
      <c r="M1364" s="96">
        <f t="shared" si="656"/>
        <v>100</v>
      </c>
    </row>
    <row r="1365" spans="1:13">
      <c r="A1365" s="93" t="s">
        <v>160</v>
      </c>
      <c r="B1365" s="94" t="s">
        <v>557</v>
      </c>
      <c r="C1365" s="94" t="s">
        <v>15</v>
      </c>
      <c r="D1365" s="94" t="s">
        <v>17</v>
      </c>
      <c r="E1365" s="94" t="s">
        <v>633</v>
      </c>
      <c r="F1365" s="94" t="s">
        <v>161</v>
      </c>
      <c r="G1365" s="96">
        <v>1000</v>
      </c>
      <c r="H1365" s="96">
        <f>H1366</f>
        <v>1000</v>
      </c>
      <c r="I1365" s="96">
        <f t="shared" si="664"/>
        <v>158.41300000000001</v>
      </c>
      <c r="J1365" s="96">
        <f t="shared" si="664"/>
        <v>158.41300000000001</v>
      </c>
      <c r="K1365" s="96">
        <f t="shared" si="664"/>
        <v>158.41300000000001</v>
      </c>
      <c r="L1365" s="96">
        <f t="shared" si="654"/>
        <v>15.8413</v>
      </c>
      <c r="M1365" s="96">
        <f t="shared" si="656"/>
        <v>100</v>
      </c>
    </row>
    <row r="1366" spans="1:13" ht="25.5">
      <c r="A1366" s="93" t="s">
        <v>269</v>
      </c>
      <c r="B1366" s="94" t="s">
        <v>557</v>
      </c>
      <c r="C1366" s="94" t="s">
        <v>15</v>
      </c>
      <c r="D1366" s="94" t="s">
        <v>17</v>
      </c>
      <c r="E1366" s="94" t="s">
        <v>633</v>
      </c>
      <c r="F1366" s="94" t="s">
        <v>270</v>
      </c>
      <c r="G1366" s="96">
        <v>1000</v>
      </c>
      <c r="H1366" s="96">
        <v>1000</v>
      </c>
      <c r="I1366" s="96">
        <v>158.41300000000001</v>
      </c>
      <c r="J1366" s="96">
        <v>158.41300000000001</v>
      </c>
      <c r="K1366" s="96">
        <v>158.41300000000001</v>
      </c>
      <c r="L1366" s="96">
        <f t="shared" si="654"/>
        <v>15.8413</v>
      </c>
      <c r="M1366" s="96">
        <f t="shared" si="656"/>
        <v>100</v>
      </c>
    </row>
    <row r="1367" spans="1:13" ht="38.25">
      <c r="A1367" s="93" t="s">
        <v>582</v>
      </c>
      <c r="B1367" s="94" t="s">
        <v>557</v>
      </c>
      <c r="C1367" s="94" t="s">
        <v>15</v>
      </c>
      <c r="D1367" s="94" t="s">
        <v>17</v>
      </c>
      <c r="E1367" s="94" t="s">
        <v>634</v>
      </c>
      <c r="F1367" s="95" t="s">
        <v>0</v>
      </c>
      <c r="G1367" s="96">
        <v>8848.9</v>
      </c>
      <c r="H1367" s="96">
        <f>H1368</f>
        <v>8848.9</v>
      </c>
      <c r="I1367" s="96">
        <f t="shared" ref="I1367:K1368" si="665">I1368</f>
        <v>1434.7239999999999</v>
      </c>
      <c r="J1367" s="96">
        <f t="shared" si="665"/>
        <v>1434.7239999999999</v>
      </c>
      <c r="K1367" s="96">
        <f t="shared" si="665"/>
        <v>1434.6869999999999</v>
      </c>
      <c r="L1367" s="96">
        <f t="shared" si="654"/>
        <v>16.213167738362959</v>
      </c>
      <c r="M1367" s="96">
        <f t="shared" si="656"/>
        <v>99.997421106777324</v>
      </c>
    </row>
    <row r="1368" spans="1:13">
      <c r="A1368" s="93" t="s">
        <v>160</v>
      </c>
      <c r="B1368" s="94" t="s">
        <v>557</v>
      </c>
      <c r="C1368" s="94" t="s">
        <v>15</v>
      </c>
      <c r="D1368" s="94" t="s">
        <v>17</v>
      </c>
      <c r="E1368" s="94" t="s">
        <v>634</v>
      </c>
      <c r="F1368" s="94" t="s">
        <v>161</v>
      </c>
      <c r="G1368" s="96">
        <v>8848.9</v>
      </c>
      <c r="H1368" s="96">
        <f>H1369</f>
        <v>8848.9</v>
      </c>
      <c r="I1368" s="96">
        <f t="shared" si="665"/>
        <v>1434.7239999999999</v>
      </c>
      <c r="J1368" s="96">
        <f t="shared" si="665"/>
        <v>1434.7239999999999</v>
      </c>
      <c r="K1368" s="96">
        <f t="shared" si="665"/>
        <v>1434.6869999999999</v>
      </c>
      <c r="L1368" s="96">
        <f t="shared" si="654"/>
        <v>16.213167738362959</v>
      </c>
      <c r="M1368" s="96">
        <f t="shared" si="656"/>
        <v>99.997421106777324</v>
      </c>
    </row>
    <row r="1369" spans="1:13" ht="25.5">
      <c r="A1369" s="93" t="s">
        <v>269</v>
      </c>
      <c r="B1369" s="94" t="s">
        <v>557</v>
      </c>
      <c r="C1369" s="94" t="s">
        <v>15</v>
      </c>
      <c r="D1369" s="94" t="s">
        <v>17</v>
      </c>
      <c r="E1369" s="94" t="s">
        <v>634</v>
      </c>
      <c r="F1369" s="94" t="s">
        <v>270</v>
      </c>
      <c r="G1369" s="96">
        <v>8848.9</v>
      </c>
      <c r="H1369" s="96">
        <v>8848.9</v>
      </c>
      <c r="I1369" s="96">
        <v>1434.7239999999999</v>
      </c>
      <c r="J1369" s="96">
        <v>1434.7239999999999</v>
      </c>
      <c r="K1369" s="96">
        <v>1434.6869999999999</v>
      </c>
      <c r="L1369" s="96">
        <f t="shared" si="654"/>
        <v>16.213167738362959</v>
      </c>
      <c r="M1369" s="96">
        <f t="shared" si="656"/>
        <v>99.997421106777324</v>
      </c>
    </row>
    <row r="1370" spans="1:13" ht="51">
      <c r="A1370" s="93" t="s">
        <v>635</v>
      </c>
      <c r="B1370" s="94" t="s">
        <v>557</v>
      </c>
      <c r="C1370" s="94" t="s">
        <v>15</v>
      </c>
      <c r="D1370" s="94" t="s">
        <v>17</v>
      </c>
      <c r="E1370" s="94" t="s">
        <v>636</v>
      </c>
      <c r="F1370" s="95" t="s">
        <v>0</v>
      </c>
      <c r="G1370" s="96">
        <v>300</v>
      </c>
      <c r="H1370" s="96">
        <f>H1371</f>
        <v>300</v>
      </c>
      <c r="I1370" s="96">
        <f t="shared" ref="I1370:K1371" si="666">I1371</f>
        <v>23</v>
      </c>
      <c r="J1370" s="96">
        <f t="shared" si="666"/>
        <v>23</v>
      </c>
      <c r="K1370" s="96">
        <f t="shared" si="666"/>
        <v>23</v>
      </c>
      <c r="L1370" s="96">
        <f t="shared" si="654"/>
        <v>7.6666666666666661</v>
      </c>
      <c r="M1370" s="96">
        <v>0</v>
      </c>
    </row>
    <row r="1371" spans="1:13">
      <c r="A1371" s="93" t="s">
        <v>160</v>
      </c>
      <c r="B1371" s="94" t="s">
        <v>557</v>
      </c>
      <c r="C1371" s="94" t="s">
        <v>15</v>
      </c>
      <c r="D1371" s="94" t="s">
        <v>17</v>
      </c>
      <c r="E1371" s="94" t="s">
        <v>636</v>
      </c>
      <c r="F1371" s="94" t="s">
        <v>161</v>
      </c>
      <c r="G1371" s="96">
        <v>300</v>
      </c>
      <c r="H1371" s="96">
        <f>H1372</f>
        <v>300</v>
      </c>
      <c r="I1371" s="96">
        <f t="shared" si="666"/>
        <v>23</v>
      </c>
      <c r="J1371" s="96">
        <f t="shared" si="666"/>
        <v>23</v>
      </c>
      <c r="K1371" s="96">
        <f t="shared" si="666"/>
        <v>23</v>
      </c>
      <c r="L1371" s="96">
        <f t="shared" si="654"/>
        <v>7.6666666666666661</v>
      </c>
      <c r="M1371" s="96">
        <v>0</v>
      </c>
    </row>
    <row r="1372" spans="1:13" ht="25.5">
      <c r="A1372" s="93" t="s">
        <v>269</v>
      </c>
      <c r="B1372" s="94" t="s">
        <v>557</v>
      </c>
      <c r="C1372" s="94" t="s">
        <v>15</v>
      </c>
      <c r="D1372" s="94" t="s">
        <v>17</v>
      </c>
      <c r="E1372" s="94" t="s">
        <v>636</v>
      </c>
      <c r="F1372" s="94" t="s">
        <v>270</v>
      </c>
      <c r="G1372" s="96">
        <v>300</v>
      </c>
      <c r="H1372" s="96">
        <v>300</v>
      </c>
      <c r="I1372" s="96">
        <v>23</v>
      </c>
      <c r="J1372" s="96">
        <v>23</v>
      </c>
      <c r="K1372" s="96">
        <v>23</v>
      </c>
      <c r="L1372" s="96">
        <f t="shared" si="654"/>
        <v>7.6666666666666661</v>
      </c>
      <c r="M1372" s="96">
        <v>0</v>
      </c>
    </row>
    <row r="1373" spans="1:13">
      <c r="A1373" s="93" t="s">
        <v>637</v>
      </c>
      <c r="B1373" s="94" t="s">
        <v>557</v>
      </c>
      <c r="C1373" s="94" t="s">
        <v>15</v>
      </c>
      <c r="D1373" s="94" t="s">
        <v>17</v>
      </c>
      <c r="E1373" s="94" t="s">
        <v>638</v>
      </c>
      <c r="F1373" s="95" t="s">
        <v>0</v>
      </c>
      <c r="G1373" s="96">
        <v>15000</v>
      </c>
      <c r="H1373" s="96">
        <f>H1374</f>
        <v>15000</v>
      </c>
      <c r="I1373" s="96">
        <f t="shared" ref="I1373:K1374" si="667">I1374</f>
        <v>15000</v>
      </c>
      <c r="J1373" s="96">
        <f t="shared" si="667"/>
        <v>15000</v>
      </c>
      <c r="K1373" s="96">
        <f t="shared" si="667"/>
        <v>15000</v>
      </c>
      <c r="L1373" s="96">
        <f t="shared" si="654"/>
        <v>100</v>
      </c>
      <c r="M1373" s="96">
        <f t="shared" si="656"/>
        <v>100</v>
      </c>
    </row>
    <row r="1374" spans="1:13">
      <c r="A1374" s="93" t="s">
        <v>160</v>
      </c>
      <c r="B1374" s="94" t="s">
        <v>557</v>
      </c>
      <c r="C1374" s="94" t="s">
        <v>15</v>
      </c>
      <c r="D1374" s="94" t="s">
        <v>17</v>
      </c>
      <c r="E1374" s="94" t="s">
        <v>638</v>
      </c>
      <c r="F1374" s="94" t="s">
        <v>161</v>
      </c>
      <c r="G1374" s="96">
        <v>15000</v>
      </c>
      <c r="H1374" s="96">
        <f>H1375</f>
        <v>15000</v>
      </c>
      <c r="I1374" s="96">
        <f t="shared" si="667"/>
        <v>15000</v>
      </c>
      <c r="J1374" s="96">
        <f t="shared" si="667"/>
        <v>15000</v>
      </c>
      <c r="K1374" s="96">
        <f t="shared" si="667"/>
        <v>15000</v>
      </c>
      <c r="L1374" s="96">
        <f t="shared" si="654"/>
        <v>100</v>
      </c>
      <c r="M1374" s="96">
        <f t="shared" si="656"/>
        <v>100</v>
      </c>
    </row>
    <row r="1375" spans="1:13" ht="25.5">
      <c r="A1375" s="93" t="s">
        <v>269</v>
      </c>
      <c r="B1375" s="94" t="s">
        <v>557</v>
      </c>
      <c r="C1375" s="94" t="s">
        <v>15</v>
      </c>
      <c r="D1375" s="94" t="s">
        <v>17</v>
      </c>
      <c r="E1375" s="94" t="s">
        <v>638</v>
      </c>
      <c r="F1375" s="94" t="s">
        <v>270</v>
      </c>
      <c r="G1375" s="96">
        <v>15000</v>
      </c>
      <c r="H1375" s="96">
        <v>15000</v>
      </c>
      <c r="I1375" s="96">
        <v>15000</v>
      </c>
      <c r="J1375" s="96">
        <v>15000</v>
      </c>
      <c r="K1375" s="96">
        <v>15000</v>
      </c>
      <c r="L1375" s="96">
        <f t="shared" si="654"/>
        <v>100</v>
      </c>
      <c r="M1375" s="96">
        <f t="shared" si="656"/>
        <v>100</v>
      </c>
    </row>
    <row r="1376" spans="1:13">
      <c r="A1376" s="119" t="s">
        <v>639</v>
      </c>
      <c r="B1376" s="97" t="s">
        <v>0</v>
      </c>
      <c r="C1376" s="97" t="s">
        <v>0</v>
      </c>
      <c r="D1376" s="97" t="s">
        <v>0</v>
      </c>
      <c r="E1376" s="97" t="s">
        <v>0</v>
      </c>
      <c r="F1376" s="97" t="s">
        <v>0</v>
      </c>
      <c r="G1376" s="96">
        <v>10000</v>
      </c>
      <c r="H1376" s="96">
        <v>15000</v>
      </c>
      <c r="I1376" s="96">
        <v>15000</v>
      </c>
      <c r="J1376" s="96">
        <v>15000</v>
      </c>
      <c r="K1376" s="96">
        <v>15000</v>
      </c>
      <c r="L1376" s="96">
        <f t="shared" ref="L1376" si="668">K1376/H1376*100</f>
        <v>100</v>
      </c>
      <c r="M1376" s="96">
        <v>100</v>
      </c>
    </row>
    <row r="1377" spans="1:14" ht="25.5">
      <c r="A1377" s="93" t="s">
        <v>640</v>
      </c>
      <c r="B1377" s="94" t="s">
        <v>557</v>
      </c>
      <c r="C1377" s="94" t="s">
        <v>15</v>
      </c>
      <c r="D1377" s="94" t="s">
        <v>17</v>
      </c>
      <c r="E1377" s="94" t="s">
        <v>641</v>
      </c>
      <c r="F1377" s="95" t="s">
        <v>0</v>
      </c>
      <c r="G1377" s="96">
        <v>5000</v>
      </c>
      <c r="H1377" s="96">
        <f>H1378</f>
        <v>5000</v>
      </c>
      <c r="I1377" s="96">
        <f t="shared" ref="I1377:K1378" si="669">I1378</f>
        <v>0</v>
      </c>
      <c r="J1377" s="96">
        <f t="shared" si="669"/>
        <v>0</v>
      </c>
      <c r="K1377" s="96">
        <f t="shared" si="669"/>
        <v>0</v>
      </c>
      <c r="L1377" s="96">
        <f t="shared" si="654"/>
        <v>0</v>
      </c>
      <c r="M1377" s="96">
        <v>0</v>
      </c>
    </row>
    <row r="1378" spans="1:14">
      <c r="A1378" s="93" t="s">
        <v>160</v>
      </c>
      <c r="B1378" s="94" t="s">
        <v>557</v>
      </c>
      <c r="C1378" s="94" t="s">
        <v>15</v>
      </c>
      <c r="D1378" s="94" t="s">
        <v>17</v>
      </c>
      <c r="E1378" s="94" t="s">
        <v>641</v>
      </c>
      <c r="F1378" s="94" t="s">
        <v>161</v>
      </c>
      <c r="G1378" s="96">
        <v>5000</v>
      </c>
      <c r="H1378" s="96">
        <f>H1379</f>
        <v>5000</v>
      </c>
      <c r="I1378" s="96">
        <f t="shared" si="669"/>
        <v>0</v>
      </c>
      <c r="J1378" s="96">
        <f t="shared" si="669"/>
        <v>0</v>
      </c>
      <c r="K1378" s="96">
        <f t="shared" si="669"/>
        <v>0</v>
      </c>
      <c r="L1378" s="96">
        <f t="shared" si="654"/>
        <v>0</v>
      </c>
      <c r="M1378" s="96">
        <v>0</v>
      </c>
    </row>
    <row r="1379" spans="1:14" ht="25.5">
      <c r="A1379" s="93" t="s">
        <v>269</v>
      </c>
      <c r="B1379" s="94" t="s">
        <v>557</v>
      </c>
      <c r="C1379" s="94" t="s">
        <v>15</v>
      </c>
      <c r="D1379" s="94" t="s">
        <v>17</v>
      </c>
      <c r="E1379" s="94" t="s">
        <v>641</v>
      </c>
      <c r="F1379" s="94" t="s">
        <v>270</v>
      </c>
      <c r="G1379" s="96">
        <v>5000</v>
      </c>
      <c r="H1379" s="96">
        <v>5000</v>
      </c>
      <c r="I1379" s="96">
        <v>0</v>
      </c>
      <c r="J1379" s="96">
        <v>0</v>
      </c>
      <c r="K1379" s="96">
        <v>0</v>
      </c>
      <c r="L1379" s="96">
        <f t="shared" si="654"/>
        <v>0</v>
      </c>
      <c r="M1379" s="96">
        <v>0</v>
      </c>
    </row>
    <row r="1380" spans="1:14" s="22" customFormat="1" ht="25.5">
      <c r="A1380" s="93" t="s">
        <v>546</v>
      </c>
      <c r="B1380" s="94" t="s">
        <v>557</v>
      </c>
      <c r="C1380" s="94" t="s">
        <v>15</v>
      </c>
      <c r="D1380" s="94" t="s">
        <v>17</v>
      </c>
      <c r="E1380" s="102" t="s">
        <v>547</v>
      </c>
      <c r="F1380" s="94"/>
      <c r="G1380" s="96"/>
      <c r="H1380" s="96">
        <f>H1381+H1384+H1387</f>
        <v>2274.1</v>
      </c>
      <c r="I1380" s="96">
        <f t="shared" ref="I1380:K1380" si="670">I1381+I1384+I1387</f>
        <v>1000</v>
      </c>
      <c r="J1380" s="96">
        <f t="shared" si="670"/>
        <v>1000</v>
      </c>
      <c r="K1380" s="96">
        <f t="shared" si="670"/>
        <v>1000</v>
      </c>
      <c r="L1380" s="96">
        <f t="shared" si="654"/>
        <v>43.973440042214506</v>
      </c>
      <c r="M1380" s="96">
        <f t="shared" si="656"/>
        <v>100</v>
      </c>
      <c r="N1380" s="60"/>
    </row>
    <row r="1381" spans="1:14" s="22" customFormat="1" ht="25.5">
      <c r="A1381" s="93" t="s">
        <v>548</v>
      </c>
      <c r="B1381" s="94" t="s">
        <v>557</v>
      </c>
      <c r="C1381" s="94" t="s">
        <v>15</v>
      </c>
      <c r="D1381" s="94" t="s">
        <v>17</v>
      </c>
      <c r="E1381" s="102" t="s">
        <v>549</v>
      </c>
      <c r="F1381" s="94"/>
      <c r="G1381" s="96"/>
      <c r="H1381" s="96">
        <f>H1382</f>
        <v>439.1</v>
      </c>
      <c r="I1381" s="96">
        <f t="shared" ref="I1381:K1382" si="671">I1382</f>
        <v>0</v>
      </c>
      <c r="J1381" s="96">
        <f t="shared" si="671"/>
        <v>0</v>
      </c>
      <c r="K1381" s="96">
        <f t="shared" si="671"/>
        <v>0</v>
      </c>
      <c r="L1381" s="96">
        <f t="shared" si="654"/>
        <v>0</v>
      </c>
      <c r="M1381" s="96">
        <v>0</v>
      </c>
      <c r="N1381" s="60"/>
    </row>
    <row r="1382" spans="1:14" s="22" customFormat="1">
      <c r="A1382" s="93" t="s">
        <v>152</v>
      </c>
      <c r="B1382" s="94" t="s">
        <v>557</v>
      </c>
      <c r="C1382" s="94" t="s">
        <v>15</v>
      </c>
      <c r="D1382" s="94" t="s">
        <v>17</v>
      </c>
      <c r="E1382" s="102" t="s">
        <v>549</v>
      </c>
      <c r="F1382" s="94">
        <v>200</v>
      </c>
      <c r="G1382" s="96"/>
      <c r="H1382" s="96">
        <f>H1383</f>
        <v>439.1</v>
      </c>
      <c r="I1382" s="96">
        <f t="shared" si="671"/>
        <v>0</v>
      </c>
      <c r="J1382" s="96">
        <f t="shared" si="671"/>
        <v>0</v>
      </c>
      <c r="K1382" s="96">
        <f t="shared" si="671"/>
        <v>0</v>
      </c>
      <c r="L1382" s="96">
        <f t="shared" si="654"/>
        <v>0</v>
      </c>
      <c r="M1382" s="96">
        <v>0</v>
      </c>
      <c r="N1382" s="60"/>
    </row>
    <row r="1383" spans="1:14" s="22" customFormat="1" ht="25.5">
      <c r="A1383" s="93" t="s">
        <v>154</v>
      </c>
      <c r="B1383" s="94" t="s">
        <v>557</v>
      </c>
      <c r="C1383" s="94" t="s">
        <v>15</v>
      </c>
      <c r="D1383" s="94" t="s">
        <v>17</v>
      </c>
      <c r="E1383" s="102" t="s">
        <v>549</v>
      </c>
      <c r="F1383" s="94">
        <v>240</v>
      </c>
      <c r="G1383" s="96"/>
      <c r="H1383" s="96">
        <v>439.1</v>
      </c>
      <c r="I1383" s="96">
        <v>0</v>
      </c>
      <c r="J1383" s="96">
        <v>0</v>
      </c>
      <c r="K1383" s="96">
        <v>0</v>
      </c>
      <c r="L1383" s="96">
        <f t="shared" si="654"/>
        <v>0</v>
      </c>
      <c r="M1383" s="96">
        <v>0</v>
      </c>
      <c r="N1383" s="60"/>
    </row>
    <row r="1384" spans="1:14" s="22" customFormat="1">
      <c r="A1384" s="93" t="s">
        <v>550</v>
      </c>
      <c r="B1384" s="94" t="s">
        <v>557</v>
      </c>
      <c r="C1384" s="94" t="s">
        <v>15</v>
      </c>
      <c r="D1384" s="94" t="s">
        <v>17</v>
      </c>
      <c r="E1384" s="94" t="s">
        <v>551</v>
      </c>
      <c r="F1384" s="95" t="s">
        <v>0</v>
      </c>
      <c r="G1384" s="96"/>
      <c r="H1384" s="96">
        <f>H1385</f>
        <v>400</v>
      </c>
      <c r="I1384" s="96">
        <f t="shared" ref="I1384:K1385" si="672">I1385</f>
        <v>0</v>
      </c>
      <c r="J1384" s="96">
        <f t="shared" si="672"/>
        <v>0</v>
      </c>
      <c r="K1384" s="96">
        <f t="shared" si="672"/>
        <v>0</v>
      </c>
      <c r="L1384" s="96">
        <f t="shared" si="654"/>
        <v>0</v>
      </c>
      <c r="M1384" s="96">
        <v>0</v>
      </c>
      <c r="N1384" s="60"/>
    </row>
    <row r="1385" spans="1:14" s="22" customFormat="1">
      <c r="A1385" s="93" t="s">
        <v>152</v>
      </c>
      <c r="B1385" s="94" t="s">
        <v>557</v>
      </c>
      <c r="C1385" s="94" t="s">
        <v>15</v>
      </c>
      <c r="D1385" s="94" t="s">
        <v>17</v>
      </c>
      <c r="E1385" s="94" t="s">
        <v>551</v>
      </c>
      <c r="F1385" s="94" t="s">
        <v>153</v>
      </c>
      <c r="G1385" s="96"/>
      <c r="H1385" s="96">
        <f>H1386</f>
        <v>400</v>
      </c>
      <c r="I1385" s="96">
        <f t="shared" si="672"/>
        <v>0</v>
      </c>
      <c r="J1385" s="96">
        <f t="shared" si="672"/>
        <v>0</v>
      </c>
      <c r="K1385" s="96">
        <f t="shared" si="672"/>
        <v>0</v>
      </c>
      <c r="L1385" s="96">
        <f t="shared" si="654"/>
        <v>0</v>
      </c>
      <c r="M1385" s="96">
        <v>0</v>
      </c>
      <c r="N1385" s="60"/>
    </row>
    <row r="1386" spans="1:14" s="22" customFormat="1" ht="25.5">
      <c r="A1386" s="93" t="s">
        <v>154</v>
      </c>
      <c r="B1386" s="94" t="s">
        <v>557</v>
      </c>
      <c r="C1386" s="94" t="s">
        <v>15</v>
      </c>
      <c r="D1386" s="94" t="s">
        <v>17</v>
      </c>
      <c r="E1386" s="94" t="s">
        <v>551</v>
      </c>
      <c r="F1386" s="94" t="s">
        <v>155</v>
      </c>
      <c r="G1386" s="96"/>
      <c r="H1386" s="96">
        <v>400</v>
      </c>
      <c r="I1386" s="96">
        <v>0</v>
      </c>
      <c r="J1386" s="96">
        <v>0</v>
      </c>
      <c r="K1386" s="96">
        <v>0</v>
      </c>
      <c r="L1386" s="96">
        <f t="shared" si="654"/>
        <v>0</v>
      </c>
      <c r="M1386" s="96">
        <v>0</v>
      </c>
      <c r="N1386" s="60"/>
    </row>
    <row r="1387" spans="1:14" s="22" customFormat="1" ht="25.5">
      <c r="A1387" s="93" t="s">
        <v>552</v>
      </c>
      <c r="B1387" s="94" t="s">
        <v>557</v>
      </c>
      <c r="C1387" s="94" t="s">
        <v>15</v>
      </c>
      <c r="D1387" s="94" t="s">
        <v>17</v>
      </c>
      <c r="E1387" s="94" t="s">
        <v>553</v>
      </c>
      <c r="F1387" s="95" t="s">
        <v>0</v>
      </c>
      <c r="G1387" s="96"/>
      <c r="H1387" s="96">
        <f>H1388</f>
        <v>1435</v>
      </c>
      <c r="I1387" s="96">
        <f t="shared" ref="I1387:K1388" si="673">I1388</f>
        <v>1000</v>
      </c>
      <c r="J1387" s="96">
        <f t="shared" si="673"/>
        <v>1000</v>
      </c>
      <c r="K1387" s="96">
        <f t="shared" si="673"/>
        <v>1000</v>
      </c>
      <c r="L1387" s="96">
        <f t="shared" si="654"/>
        <v>69.686411149825787</v>
      </c>
      <c r="M1387" s="96">
        <f t="shared" si="656"/>
        <v>100</v>
      </c>
      <c r="N1387" s="60"/>
    </row>
    <row r="1388" spans="1:14" s="22" customFormat="1">
      <c r="A1388" s="93" t="s">
        <v>160</v>
      </c>
      <c r="B1388" s="94" t="s">
        <v>557</v>
      </c>
      <c r="C1388" s="94" t="s">
        <v>15</v>
      </c>
      <c r="D1388" s="94" t="s">
        <v>17</v>
      </c>
      <c r="E1388" s="94" t="s">
        <v>553</v>
      </c>
      <c r="F1388" s="94" t="s">
        <v>161</v>
      </c>
      <c r="G1388" s="96"/>
      <c r="H1388" s="96">
        <f>H1389</f>
        <v>1435</v>
      </c>
      <c r="I1388" s="96">
        <f t="shared" si="673"/>
        <v>1000</v>
      </c>
      <c r="J1388" s="96">
        <f t="shared" si="673"/>
        <v>1000</v>
      </c>
      <c r="K1388" s="96">
        <f t="shared" si="673"/>
        <v>1000</v>
      </c>
      <c r="L1388" s="96">
        <f t="shared" si="654"/>
        <v>69.686411149825787</v>
      </c>
      <c r="M1388" s="96">
        <f t="shared" si="656"/>
        <v>100</v>
      </c>
      <c r="N1388" s="60"/>
    </row>
    <row r="1389" spans="1:14" s="22" customFormat="1" ht="25.5">
      <c r="A1389" s="93" t="s">
        <v>269</v>
      </c>
      <c r="B1389" s="94" t="s">
        <v>557</v>
      </c>
      <c r="C1389" s="94" t="s">
        <v>15</v>
      </c>
      <c r="D1389" s="94" t="s">
        <v>17</v>
      </c>
      <c r="E1389" s="94" t="s">
        <v>553</v>
      </c>
      <c r="F1389" s="94" t="s">
        <v>270</v>
      </c>
      <c r="G1389" s="96"/>
      <c r="H1389" s="96">
        <v>1435</v>
      </c>
      <c r="I1389" s="96">
        <v>1000</v>
      </c>
      <c r="J1389" s="96">
        <v>1000</v>
      </c>
      <c r="K1389" s="96">
        <v>1000</v>
      </c>
      <c r="L1389" s="96">
        <f t="shared" si="654"/>
        <v>69.686411149825787</v>
      </c>
      <c r="M1389" s="96">
        <f t="shared" si="656"/>
        <v>100</v>
      </c>
      <c r="N1389" s="60"/>
    </row>
    <row r="1390" spans="1:14" ht="25.5">
      <c r="A1390" s="93" t="s">
        <v>101</v>
      </c>
      <c r="B1390" s="94" t="s">
        <v>557</v>
      </c>
      <c r="C1390" s="94" t="s">
        <v>15</v>
      </c>
      <c r="D1390" s="94" t="s">
        <v>17</v>
      </c>
      <c r="E1390" s="94" t="s">
        <v>554</v>
      </c>
      <c r="F1390" s="95" t="s">
        <v>0</v>
      </c>
      <c r="G1390" s="96">
        <v>38243.199999999997</v>
      </c>
      <c r="H1390" s="96">
        <f>H1391+H1400</f>
        <v>46805</v>
      </c>
      <c r="I1390" s="96">
        <f t="shared" ref="I1390:K1390" si="674">I1391+I1400</f>
        <v>36261.122210000001</v>
      </c>
      <c r="J1390" s="96">
        <f t="shared" si="674"/>
        <v>36222.032209999998</v>
      </c>
      <c r="K1390" s="96">
        <f t="shared" si="674"/>
        <v>36145.406549999992</v>
      </c>
      <c r="L1390" s="96">
        <f t="shared" si="654"/>
        <v>77.225524089306688</v>
      </c>
      <c r="M1390" s="96">
        <f t="shared" si="656"/>
        <v>99.680882297768221</v>
      </c>
    </row>
    <row r="1391" spans="1:14">
      <c r="A1391" s="93" t="s">
        <v>146</v>
      </c>
      <c r="B1391" s="94" t="s">
        <v>557</v>
      </c>
      <c r="C1391" s="94" t="s">
        <v>15</v>
      </c>
      <c r="D1391" s="94" t="s">
        <v>17</v>
      </c>
      <c r="E1391" s="94" t="s">
        <v>555</v>
      </c>
      <c r="F1391" s="95" t="s">
        <v>0</v>
      </c>
      <c r="G1391" s="96">
        <v>37628.6</v>
      </c>
      <c r="H1391" s="96">
        <f>H1392+H1394+H1396+H1398</f>
        <v>46190.400000000001</v>
      </c>
      <c r="I1391" s="96">
        <f t="shared" ref="I1391:K1391" si="675">I1392+I1394+I1396+I1398</f>
        <v>35800.172210000004</v>
      </c>
      <c r="J1391" s="96">
        <f t="shared" si="675"/>
        <v>35761.08221</v>
      </c>
      <c r="K1391" s="96">
        <f t="shared" si="675"/>
        <v>35684.456549999995</v>
      </c>
      <c r="L1391" s="96">
        <f t="shared" si="654"/>
        <v>77.255136456926095</v>
      </c>
      <c r="M1391" s="96">
        <f t="shared" si="656"/>
        <v>99.676773454269338</v>
      </c>
    </row>
    <row r="1392" spans="1:14" ht="38.25">
      <c r="A1392" s="93" t="s">
        <v>148</v>
      </c>
      <c r="B1392" s="94" t="s">
        <v>557</v>
      </c>
      <c r="C1392" s="94" t="s">
        <v>15</v>
      </c>
      <c r="D1392" s="94" t="s">
        <v>17</v>
      </c>
      <c r="E1392" s="94" t="s">
        <v>555</v>
      </c>
      <c r="F1392" s="94" t="s">
        <v>149</v>
      </c>
      <c r="G1392" s="96">
        <v>36107.300000000003</v>
      </c>
      <c r="H1392" s="96">
        <f>H1393</f>
        <v>44268.6</v>
      </c>
      <c r="I1392" s="96">
        <f t="shared" ref="I1392:K1392" si="676">I1393</f>
        <v>34396.078750000001</v>
      </c>
      <c r="J1392" s="96">
        <f t="shared" si="676"/>
        <v>34395.588750000003</v>
      </c>
      <c r="K1392" s="96">
        <f t="shared" si="676"/>
        <v>34379.508170000001</v>
      </c>
      <c r="L1392" s="96">
        <f t="shared" si="654"/>
        <v>77.66115976109478</v>
      </c>
      <c r="M1392" s="96">
        <f t="shared" si="656"/>
        <v>99.951824217753312</v>
      </c>
    </row>
    <row r="1393" spans="1:14">
      <c r="A1393" s="93" t="s">
        <v>150</v>
      </c>
      <c r="B1393" s="94" t="s">
        <v>557</v>
      </c>
      <c r="C1393" s="94" t="s">
        <v>15</v>
      </c>
      <c r="D1393" s="94" t="s">
        <v>17</v>
      </c>
      <c r="E1393" s="94" t="s">
        <v>555</v>
      </c>
      <c r="F1393" s="94" t="s">
        <v>151</v>
      </c>
      <c r="G1393" s="96">
        <v>36107.300000000003</v>
      </c>
      <c r="H1393" s="96">
        <f>41729.22+2539.38</f>
        <v>44268.6</v>
      </c>
      <c r="I1393" s="96">
        <v>34396.078750000001</v>
      </c>
      <c r="J1393" s="96">
        <v>34395.588750000003</v>
      </c>
      <c r="K1393" s="96">
        <v>34379.508170000001</v>
      </c>
      <c r="L1393" s="96">
        <f t="shared" si="654"/>
        <v>77.66115976109478</v>
      </c>
      <c r="M1393" s="96">
        <f t="shared" si="656"/>
        <v>99.951824217753312</v>
      </c>
    </row>
    <row r="1394" spans="1:14">
      <c r="A1394" s="93" t="s">
        <v>152</v>
      </c>
      <c r="B1394" s="94" t="s">
        <v>557</v>
      </c>
      <c r="C1394" s="94" t="s">
        <v>15</v>
      </c>
      <c r="D1394" s="94" t="s">
        <v>17</v>
      </c>
      <c r="E1394" s="94" t="s">
        <v>555</v>
      </c>
      <c r="F1394" s="94" t="s">
        <v>153</v>
      </c>
      <c r="G1394" s="96">
        <v>1449.3</v>
      </c>
      <c r="H1394" s="96">
        <f>H1395</f>
        <v>1847.3</v>
      </c>
      <c r="I1394" s="96">
        <f t="shared" ref="I1394:K1394" si="677">I1395</f>
        <v>1393.0934600000001</v>
      </c>
      <c r="J1394" s="96">
        <f t="shared" si="677"/>
        <v>1356.4934599999999</v>
      </c>
      <c r="K1394" s="96">
        <f t="shared" si="677"/>
        <v>1299.4054900000001</v>
      </c>
      <c r="L1394" s="96">
        <f t="shared" si="654"/>
        <v>70.340794131976409</v>
      </c>
      <c r="M1394" s="96">
        <f t="shared" si="656"/>
        <v>93.274825222422635</v>
      </c>
    </row>
    <row r="1395" spans="1:14" ht="25.5">
      <c r="A1395" s="93" t="s">
        <v>154</v>
      </c>
      <c r="B1395" s="94" t="s">
        <v>557</v>
      </c>
      <c r="C1395" s="94" t="s">
        <v>15</v>
      </c>
      <c r="D1395" s="94" t="s">
        <v>17</v>
      </c>
      <c r="E1395" s="94" t="s">
        <v>555</v>
      </c>
      <c r="F1395" s="94" t="s">
        <v>155</v>
      </c>
      <c r="G1395" s="96">
        <v>1449.3</v>
      </c>
      <c r="H1395" s="96">
        <v>1847.3</v>
      </c>
      <c r="I1395" s="96">
        <v>1393.0934600000001</v>
      </c>
      <c r="J1395" s="96">
        <v>1356.4934599999999</v>
      </c>
      <c r="K1395" s="96">
        <v>1299.4054900000001</v>
      </c>
      <c r="L1395" s="96">
        <f t="shared" si="654"/>
        <v>70.340794131976409</v>
      </c>
      <c r="M1395" s="96">
        <f t="shared" si="656"/>
        <v>93.274825222422635</v>
      </c>
    </row>
    <row r="1396" spans="1:14">
      <c r="A1396" s="93" t="s">
        <v>156</v>
      </c>
      <c r="B1396" s="94" t="s">
        <v>557</v>
      </c>
      <c r="C1396" s="94" t="s">
        <v>15</v>
      </c>
      <c r="D1396" s="94" t="s">
        <v>17</v>
      </c>
      <c r="E1396" s="94" t="s">
        <v>555</v>
      </c>
      <c r="F1396" s="94" t="s">
        <v>157</v>
      </c>
      <c r="G1396" s="96">
        <v>60</v>
      </c>
      <c r="H1396" s="96">
        <f>H1397</f>
        <v>60</v>
      </c>
      <c r="I1396" s="96">
        <f t="shared" ref="I1396:K1396" si="678">I1397</f>
        <v>0</v>
      </c>
      <c r="J1396" s="96">
        <f t="shared" si="678"/>
        <v>0</v>
      </c>
      <c r="K1396" s="96">
        <f t="shared" si="678"/>
        <v>0</v>
      </c>
      <c r="L1396" s="96">
        <f t="shared" si="654"/>
        <v>0</v>
      </c>
      <c r="M1396" s="96">
        <v>0</v>
      </c>
    </row>
    <row r="1397" spans="1:14">
      <c r="A1397" s="93" t="s">
        <v>158</v>
      </c>
      <c r="B1397" s="94" t="s">
        <v>557</v>
      </c>
      <c r="C1397" s="94" t="s">
        <v>15</v>
      </c>
      <c r="D1397" s="94" t="s">
        <v>17</v>
      </c>
      <c r="E1397" s="94" t="s">
        <v>555</v>
      </c>
      <c r="F1397" s="94" t="s">
        <v>159</v>
      </c>
      <c r="G1397" s="96">
        <v>60</v>
      </c>
      <c r="H1397" s="96">
        <v>60</v>
      </c>
      <c r="I1397" s="96">
        <v>0</v>
      </c>
      <c r="J1397" s="96">
        <v>0</v>
      </c>
      <c r="K1397" s="96">
        <v>0</v>
      </c>
      <c r="L1397" s="96">
        <f t="shared" si="654"/>
        <v>0</v>
      </c>
      <c r="M1397" s="96">
        <v>0</v>
      </c>
    </row>
    <row r="1398" spans="1:14">
      <c r="A1398" s="93" t="s">
        <v>160</v>
      </c>
      <c r="B1398" s="94" t="s">
        <v>557</v>
      </c>
      <c r="C1398" s="94" t="s">
        <v>15</v>
      </c>
      <c r="D1398" s="94" t="s">
        <v>17</v>
      </c>
      <c r="E1398" s="94" t="s">
        <v>555</v>
      </c>
      <c r="F1398" s="94" t="s">
        <v>161</v>
      </c>
      <c r="G1398" s="96">
        <v>12</v>
      </c>
      <c r="H1398" s="96">
        <f>H1399</f>
        <v>14.5</v>
      </c>
      <c r="I1398" s="96">
        <f t="shared" ref="I1398:K1398" si="679">I1399</f>
        <v>11</v>
      </c>
      <c r="J1398" s="96">
        <f t="shared" si="679"/>
        <v>9</v>
      </c>
      <c r="K1398" s="96">
        <f t="shared" si="679"/>
        <v>5.5428899999999999</v>
      </c>
      <c r="L1398" s="96">
        <f t="shared" si="654"/>
        <v>38.226827586206895</v>
      </c>
      <c r="M1398" s="96">
        <f t="shared" si="656"/>
        <v>50.389909090909093</v>
      </c>
    </row>
    <row r="1399" spans="1:14">
      <c r="A1399" s="93" t="s">
        <v>162</v>
      </c>
      <c r="B1399" s="94" t="s">
        <v>557</v>
      </c>
      <c r="C1399" s="94" t="s">
        <v>15</v>
      </c>
      <c r="D1399" s="94" t="s">
        <v>17</v>
      </c>
      <c r="E1399" s="94" t="s">
        <v>555</v>
      </c>
      <c r="F1399" s="94" t="s">
        <v>163</v>
      </c>
      <c r="G1399" s="96">
        <v>12</v>
      </c>
      <c r="H1399" s="96">
        <f>4.9+9.6</f>
        <v>14.5</v>
      </c>
      <c r="I1399" s="96">
        <v>11</v>
      </c>
      <c r="J1399" s="96">
        <v>9</v>
      </c>
      <c r="K1399" s="96">
        <v>5.5428899999999999</v>
      </c>
      <c r="L1399" s="96">
        <f t="shared" si="654"/>
        <v>38.226827586206895</v>
      </c>
      <c r="M1399" s="96">
        <f t="shared" si="656"/>
        <v>50.389909090909093</v>
      </c>
    </row>
    <row r="1400" spans="1:14">
      <c r="A1400" s="93" t="s">
        <v>128</v>
      </c>
      <c r="B1400" s="94" t="s">
        <v>557</v>
      </c>
      <c r="C1400" s="94" t="s">
        <v>15</v>
      </c>
      <c r="D1400" s="94" t="s">
        <v>17</v>
      </c>
      <c r="E1400" s="94" t="s">
        <v>642</v>
      </c>
      <c r="F1400" s="95" t="s">
        <v>0</v>
      </c>
      <c r="G1400" s="96">
        <v>614.6</v>
      </c>
      <c r="H1400" s="96">
        <f>H1401</f>
        <v>614.6</v>
      </c>
      <c r="I1400" s="96">
        <f t="shared" ref="I1400:K1401" si="680">I1401</f>
        <v>460.95</v>
      </c>
      <c r="J1400" s="96">
        <f t="shared" si="680"/>
        <v>460.95</v>
      </c>
      <c r="K1400" s="96">
        <f t="shared" si="680"/>
        <v>460.95</v>
      </c>
      <c r="L1400" s="96">
        <f t="shared" si="654"/>
        <v>75</v>
      </c>
      <c r="M1400" s="96">
        <f t="shared" si="656"/>
        <v>100</v>
      </c>
    </row>
    <row r="1401" spans="1:14" ht="25.5">
      <c r="A1401" s="93" t="s">
        <v>130</v>
      </c>
      <c r="B1401" s="94" t="s">
        <v>557</v>
      </c>
      <c r="C1401" s="94" t="s">
        <v>15</v>
      </c>
      <c r="D1401" s="94" t="s">
        <v>17</v>
      </c>
      <c r="E1401" s="94" t="s">
        <v>642</v>
      </c>
      <c r="F1401" s="94" t="s">
        <v>131</v>
      </c>
      <c r="G1401" s="96">
        <v>614.6</v>
      </c>
      <c r="H1401" s="96">
        <f>H1402</f>
        <v>614.6</v>
      </c>
      <c r="I1401" s="96">
        <f t="shared" si="680"/>
        <v>460.95</v>
      </c>
      <c r="J1401" s="96">
        <f t="shared" si="680"/>
        <v>460.95</v>
      </c>
      <c r="K1401" s="96">
        <f t="shared" si="680"/>
        <v>460.95</v>
      </c>
      <c r="L1401" s="96">
        <f t="shared" si="654"/>
        <v>75</v>
      </c>
      <c r="M1401" s="96">
        <f t="shared" si="656"/>
        <v>100</v>
      </c>
    </row>
    <row r="1402" spans="1:14">
      <c r="A1402" s="93" t="s">
        <v>132</v>
      </c>
      <c r="B1402" s="94" t="s">
        <v>557</v>
      </c>
      <c r="C1402" s="94" t="s">
        <v>15</v>
      </c>
      <c r="D1402" s="94" t="s">
        <v>17</v>
      </c>
      <c r="E1402" s="94" t="s">
        <v>642</v>
      </c>
      <c r="F1402" s="94" t="s">
        <v>133</v>
      </c>
      <c r="G1402" s="96">
        <v>614.6</v>
      </c>
      <c r="H1402" s="96">
        <v>614.6</v>
      </c>
      <c r="I1402" s="96">
        <v>460.95</v>
      </c>
      <c r="J1402" s="96">
        <v>460.95</v>
      </c>
      <c r="K1402" s="96">
        <v>460.95</v>
      </c>
      <c r="L1402" s="96">
        <f t="shared" ref="L1402:L1472" si="681">K1402/H1402*100</f>
        <v>75</v>
      </c>
      <c r="M1402" s="96">
        <f t="shared" ref="M1402:M1472" si="682">K1402/I1402*100</f>
        <v>100</v>
      </c>
    </row>
    <row r="1403" spans="1:14" s="22" customFormat="1">
      <c r="A1403" s="104" t="s">
        <v>659</v>
      </c>
      <c r="B1403" s="94" t="s">
        <v>557</v>
      </c>
      <c r="C1403" s="94" t="s">
        <v>15</v>
      </c>
      <c r="D1403" s="94" t="s">
        <v>17</v>
      </c>
      <c r="E1403" s="102" t="s">
        <v>660</v>
      </c>
      <c r="F1403" s="94"/>
      <c r="G1403" s="96"/>
      <c r="H1403" s="96">
        <f>H1404</f>
        <v>395.4</v>
      </c>
      <c r="I1403" s="96">
        <f t="shared" ref="I1403:K1405" si="683">I1404</f>
        <v>395.4</v>
      </c>
      <c r="J1403" s="96">
        <f t="shared" si="683"/>
        <v>395.4</v>
      </c>
      <c r="K1403" s="96">
        <f t="shared" si="683"/>
        <v>395.4</v>
      </c>
      <c r="L1403" s="96">
        <f t="shared" si="681"/>
        <v>100</v>
      </c>
      <c r="M1403" s="96">
        <f t="shared" si="682"/>
        <v>100</v>
      </c>
      <c r="N1403" s="60"/>
    </row>
    <row r="1404" spans="1:14" s="22" customFormat="1">
      <c r="A1404" s="104" t="s">
        <v>659</v>
      </c>
      <c r="B1404" s="94" t="s">
        <v>557</v>
      </c>
      <c r="C1404" s="94" t="s">
        <v>15</v>
      </c>
      <c r="D1404" s="94" t="s">
        <v>17</v>
      </c>
      <c r="E1404" s="94" t="s">
        <v>661</v>
      </c>
      <c r="F1404" s="94"/>
      <c r="G1404" s="96"/>
      <c r="H1404" s="96">
        <f>H1405</f>
        <v>395.4</v>
      </c>
      <c r="I1404" s="96">
        <f t="shared" si="683"/>
        <v>395.4</v>
      </c>
      <c r="J1404" s="96">
        <f t="shared" si="683"/>
        <v>395.4</v>
      </c>
      <c r="K1404" s="96">
        <f t="shared" si="683"/>
        <v>395.4</v>
      </c>
      <c r="L1404" s="96">
        <f t="shared" si="681"/>
        <v>100</v>
      </c>
      <c r="M1404" s="96">
        <f t="shared" si="682"/>
        <v>100</v>
      </c>
      <c r="N1404" s="60"/>
    </row>
    <row r="1405" spans="1:14" s="22" customFormat="1">
      <c r="A1405" s="93" t="s">
        <v>105</v>
      </c>
      <c r="B1405" s="94" t="s">
        <v>557</v>
      </c>
      <c r="C1405" s="94" t="s">
        <v>15</v>
      </c>
      <c r="D1405" s="94" t="s">
        <v>17</v>
      </c>
      <c r="E1405" s="94" t="s">
        <v>661</v>
      </c>
      <c r="F1405" s="94">
        <v>500</v>
      </c>
      <c r="G1405" s="96"/>
      <c r="H1405" s="96">
        <f>H1406</f>
        <v>395.4</v>
      </c>
      <c r="I1405" s="96">
        <f t="shared" si="683"/>
        <v>395.4</v>
      </c>
      <c r="J1405" s="96">
        <f t="shared" si="683"/>
        <v>395.4</v>
      </c>
      <c r="K1405" s="96">
        <f t="shared" si="683"/>
        <v>395.4</v>
      </c>
      <c r="L1405" s="96">
        <f t="shared" si="681"/>
        <v>100</v>
      </c>
      <c r="M1405" s="96">
        <f t="shared" si="682"/>
        <v>100</v>
      </c>
      <c r="N1405" s="60"/>
    </row>
    <row r="1406" spans="1:14" s="22" customFormat="1" ht="12.75" customHeight="1">
      <c r="A1406" s="101" t="s">
        <v>424</v>
      </c>
      <c r="B1406" s="94" t="s">
        <v>557</v>
      </c>
      <c r="C1406" s="94" t="s">
        <v>15</v>
      </c>
      <c r="D1406" s="94" t="s">
        <v>17</v>
      </c>
      <c r="E1406" s="94" t="s">
        <v>661</v>
      </c>
      <c r="F1406" s="94">
        <v>540</v>
      </c>
      <c r="G1406" s="96"/>
      <c r="H1406" s="96">
        <v>395.4</v>
      </c>
      <c r="I1406" s="96">
        <v>395.4</v>
      </c>
      <c r="J1406" s="96">
        <v>395.4</v>
      </c>
      <c r="K1406" s="96">
        <v>395.4</v>
      </c>
      <c r="L1406" s="96">
        <f t="shared" si="681"/>
        <v>100</v>
      </c>
      <c r="M1406" s="96">
        <f t="shared" si="682"/>
        <v>100</v>
      </c>
      <c r="N1406" s="60"/>
    </row>
    <row r="1407" spans="1:14" s="22" customFormat="1">
      <c r="A1407" s="93"/>
      <c r="B1407" s="94"/>
      <c r="C1407" s="94"/>
      <c r="D1407" s="94"/>
      <c r="E1407" s="94"/>
      <c r="F1407" s="94"/>
      <c r="G1407" s="96"/>
      <c r="H1407" s="96"/>
      <c r="I1407" s="96"/>
      <c r="J1407" s="96"/>
      <c r="K1407" s="96"/>
      <c r="L1407" s="96"/>
      <c r="M1407" s="96"/>
      <c r="N1407" s="60"/>
    </row>
    <row r="1408" spans="1:14">
      <c r="A1408" s="93" t="s">
        <v>43</v>
      </c>
      <c r="B1408" s="94" t="s">
        <v>557</v>
      </c>
      <c r="C1408" s="94" t="s">
        <v>15</v>
      </c>
      <c r="D1408" s="94" t="s">
        <v>44</v>
      </c>
      <c r="E1408" s="95" t="s">
        <v>0</v>
      </c>
      <c r="F1408" s="95" t="s">
        <v>0</v>
      </c>
      <c r="G1408" s="96">
        <v>2569</v>
      </c>
      <c r="H1408" s="96">
        <f>H1409</f>
        <v>2569</v>
      </c>
      <c r="I1408" s="96">
        <f t="shared" ref="I1408:K1411" si="684">I1409</f>
        <v>961.39251000000002</v>
      </c>
      <c r="J1408" s="96">
        <f t="shared" si="684"/>
        <v>961.39251000000002</v>
      </c>
      <c r="K1408" s="96">
        <f t="shared" si="684"/>
        <v>956.65737000000001</v>
      </c>
      <c r="L1408" s="96">
        <f t="shared" si="681"/>
        <v>37.238511872323862</v>
      </c>
      <c r="M1408" s="96">
        <f t="shared" si="682"/>
        <v>99.507470679171405</v>
      </c>
    </row>
    <row r="1409" spans="1:13" ht="25.5">
      <c r="A1409" s="93" t="s">
        <v>558</v>
      </c>
      <c r="B1409" s="94" t="s">
        <v>557</v>
      </c>
      <c r="C1409" s="94" t="s">
        <v>15</v>
      </c>
      <c r="D1409" s="94" t="s">
        <v>44</v>
      </c>
      <c r="E1409" s="94" t="s">
        <v>559</v>
      </c>
      <c r="F1409" s="95" t="s">
        <v>0</v>
      </c>
      <c r="G1409" s="96">
        <v>2569</v>
      </c>
      <c r="H1409" s="96">
        <f>H1410</f>
        <v>2569</v>
      </c>
      <c r="I1409" s="96">
        <f t="shared" si="684"/>
        <v>961.39251000000002</v>
      </c>
      <c r="J1409" s="96">
        <f t="shared" si="684"/>
        <v>961.39251000000002</v>
      </c>
      <c r="K1409" s="96">
        <f t="shared" si="684"/>
        <v>956.65737000000001</v>
      </c>
      <c r="L1409" s="96">
        <f t="shared" si="681"/>
        <v>37.238511872323862</v>
      </c>
      <c r="M1409" s="96">
        <f t="shared" si="682"/>
        <v>99.507470679171405</v>
      </c>
    </row>
    <row r="1410" spans="1:13" ht="25.5">
      <c r="A1410" s="93" t="s">
        <v>643</v>
      </c>
      <c r="B1410" s="94" t="s">
        <v>557</v>
      </c>
      <c r="C1410" s="94" t="s">
        <v>15</v>
      </c>
      <c r="D1410" s="94" t="s">
        <v>44</v>
      </c>
      <c r="E1410" s="94" t="s">
        <v>644</v>
      </c>
      <c r="F1410" s="95" t="s">
        <v>0</v>
      </c>
      <c r="G1410" s="96">
        <v>2569</v>
      </c>
      <c r="H1410" s="96">
        <f>H1411</f>
        <v>2569</v>
      </c>
      <c r="I1410" s="96">
        <f t="shared" si="684"/>
        <v>961.39251000000002</v>
      </c>
      <c r="J1410" s="96">
        <f t="shared" si="684"/>
        <v>961.39251000000002</v>
      </c>
      <c r="K1410" s="96">
        <f t="shared" si="684"/>
        <v>956.65737000000001</v>
      </c>
      <c r="L1410" s="96">
        <f t="shared" si="681"/>
        <v>37.238511872323862</v>
      </c>
      <c r="M1410" s="96">
        <f t="shared" si="682"/>
        <v>99.507470679171405</v>
      </c>
    </row>
    <row r="1411" spans="1:13">
      <c r="A1411" s="93" t="s">
        <v>105</v>
      </c>
      <c r="B1411" s="94" t="s">
        <v>557</v>
      </c>
      <c r="C1411" s="94" t="s">
        <v>15</v>
      </c>
      <c r="D1411" s="94" t="s">
        <v>44</v>
      </c>
      <c r="E1411" s="94" t="s">
        <v>644</v>
      </c>
      <c r="F1411" s="94" t="s">
        <v>106</v>
      </c>
      <c r="G1411" s="96">
        <v>2569</v>
      </c>
      <c r="H1411" s="96">
        <f>H1412</f>
        <v>2569</v>
      </c>
      <c r="I1411" s="96">
        <f t="shared" si="684"/>
        <v>961.39251000000002</v>
      </c>
      <c r="J1411" s="96">
        <f t="shared" si="684"/>
        <v>961.39251000000002</v>
      </c>
      <c r="K1411" s="96">
        <f t="shared" si="684"/>
        <v>956.65737000000001</v>
      </c>
      <c r="L1411" s="96">
        <f t="shared" si="681"/>
        <v>37.238511872323862</v>
      </c>
      <c r="M1411" s="96">
        <f t="shared" si="682"/>
        <v>99.507470679171405</v>
      </c>
    </row>
    <row r="1412" spans="1:13">
      <c r="A1412" s="93" t="s">
        <v>144</v>
      </c>
      <c r="B1412" s="94" t="s">
        <v>557</v>
      </c>
      <c r="C1412" s="94" t="s">
        <v>15</v>
      </c>
      <c r="D1412" s="94" t="s">
        <v>44</v>
      </c>
      <c r="E1412" s="94" t="s">
        <v>644</v>
      </c>
      <c r="F1412" s="94" t="s">
        <v>145</v>
      </c>
      <c r="G1412" s="96">
        <v>2569</v>
      </c>
      <c r="H1412" s="96">
        <v>2569</v>
      </c>
      <c r="I1412" s="96">
        <v>961.39251000000002</v>
      </c>
      <c r="J1412" s="96">
        <v>961.39251000000002</v>
      </c>
      <c r="K1412" s="96">
        <v>956.65737000000001</v>
      </c>
      <c r="L1412" s="96">
        <f t="shared" si="681"/>
        <v>37.238511872323862</v>
      </c>
      <c r="M1412" s="96">
        <f t="shared" si="682"/>
        <v>99.507470679171405</v>
      </c>
    </row>
    <row r="1413" spans="1:13">
      <c r="A1413" s="97" t="s">
        <v>0</v>
      </c>
      <c r="B1413" s="95" t="s">
        <v>0</v>
      </c>
      <c r="C1413" s="95" t="s">
        <v>0</v>
      </c>
      <c r="D1413" s="95" t="s">
        <v>0</v>
      </c>
      <c r="E1413" s="95" t="s">
        <v>0</v>
      </c>
      <c r="F1413" s="95" t="s">
        <v>0</v>
      </c>
      <c r="G1413" s="98" t="s">
        <v>0</v>
      </c>
      <c r="H1413" s="98"/>
      <c r="I1413" s="98"/>
      <c r="J1413" s="98"/>
      <c r="K1413" s="98"/>
      <c r="L1413" s="98"/>
      <c r="M1413" s="98"/>
    </row>
    <row r="1414" spans="1:13">
      <c r="A1414" s="93" t="s">
        <v>69</v>
      </c>
      <c r="B1414" s="94" t="s">
        <v>557</v>
      </c>
      <c r="C1414" s="94" t="s">
        <v>32</v>
      </c>
      <c r="D1414" s="95" t="s">
        <v>0</v>
      </c>
      <c r="E1414" s="95" t="s">
        <v>0</v>
      </c>
      <c r="F1414" s="95" t="s">
        <v>0</v>
      </c>
      <c r="G1414" s="96">
        <v>77516</v>
      </c>
      <c r="H1414" s="96">
        <f>H1415</f>
        <v>77516</v>
      </c>
      <c r="I1414" s="96">
        <f t="shared" ref="I1414:K1415" si="685">I1415</f>
        <v>69516</v>
      </c>
      <c r="J1414" s="96">
        <f t="shared" si="685"/>
        <v>69516</v>
      </c>
      <c r="K1414" s="96">
        <f t="shared" si="685"/>
        <v>42456.903999999995</v>
      </c>
      <c r="L1414" s="96">
        <f t="shared" si="681"/>
        <v>54.771794210227561</v>
      </c>
      <c r="M1414" s="96">
        <f t="shared" si="682"/>
        <v>61.075010069624248</v>
      </c>
    </row>
    <row r="1415" spans="1:13">
      <c r="A1415" s="93" t="s">
        <v>72</v>
      </c>
      <c r="B1415" s="94" t="s">
        <v>557</v>
      </c>
      <c r="C1415" s="94" t="s">
        <v>32</v>
      </c>
      <c r="D1415" s="94" t="s">
        <v>13</v>
      </c>
      <c r="E1415" s="95" t="s">
        <v>0</v>
      </c>
      <c r="F1415" s="95" t="s">
        <v>0</v>
      </c>
      <c r="G1415" s="96">
        <v>77516</v>
      </c>
      <c r="H1415" s="96">
        <f>H1416</f>
        <v>77516</v>
      </c>
      <c r="I1415" s="96">
        <f t="shared" si="685"/>
        <v>69516</v>
      </c>
      <c r="J1415" s="96">
        <f t="shared" si="685"/>
        <v>69516</v>
      </c>
      <c r="K1415" s="96">
        <f t="shared" si="685"/>
        <v>42456.903999999995</v>
      </c>
      <c r="L1415" s="96">
        <f t="shared" si="681"/>
        <v>54.771794210227561</v>
      </c>
      <c r="M1415" s="96">
        <f t="shared" si="682"/>
        <v>61.075010069624248</v>
      </c>
    </row>
    <row r="1416" spans="1:13" ht="25.5">
      <c r="A1416" s="93" t="s">
        <v>197</v>
      </c>
      <c r="B1416" s="94" t="s">
        <v>557</v>
      </c>
      <c r="C1416" s="94" t="s">
        <v>32</v>
      </c>
      <c r="D1416" s="94" t="s">
        <v>13</v>
      </c>
      <c r="E1416" s="94" t="s">
        <v>198</v>
      </c>
      <c r="F1416" s="95" t="s">
        <v>0</v>
      </c>
      <c r="G1416" s="96">
        <v>77516</v>
      </c>
      <c r="H1416" s="96">
        <f>H1417+H1420</f>
        <v>77516</v>
      </c>
      <c r="I1416" s="96">
        <f t="shared" ref="I1416:K1416" si="686">I1417+I1420</f>
        <v>69516</v>
      </c>
      <c r="J1416" s="96">
        <f t="shared" si="686"/>
        <v>69516</v>
      </c>
      <c r="K1416" s="96">
        <f t="shared" si="686"/>
        <v>42456.903999999995</v>
      </c>
      <c r="L1416" s="96">
        <f t="shared" si="681"/>
        <v>54.771794210227561</v>
      </c>
      <c r="M1416" s="96">
        <f t="shared" si="682"/>
        <v>61.075010069624248</v>
      </c>
    </row>
    <row r="1417" spans="1:13" ht="25.5">
      <c r="A1417" s="93" t="s">
        <v>199</v>
      </c>
      <c r="B1417" s="94" t="s">
        <v>557</v>
      </c>
      <c r="C1417" s="94" t="s">
        <v>32</v>
      </c>
      <c r="D1417" s="94" t="s">
        <v>13</v>
      </c>
      <c r="E1417" s="94" t="s">
        <v>200</v>
      </c>
      <c r="F1417" s="95" t="s">
        <v>0</v>
      </c>
      <c r="G1417" s="96">
        <v>35516</v>
      </c>
      <c r="H1417" s="96">
        <f>H1418</f>
        <v>35516</v>
      </c>
      <c r="I1417" s="96">
        <f t="shared" ref="I1417:K1418" si="687">I1418</f>
        <v>35516</v>
      </c>
      <c r="J1417" s="96">
        <f t="shared" si="687"/>
        <v>35516</v>
      </c>
      <c r="K1417" s="96">
        <f t="shared" si="687"/>
        <v>20814.52</v>
      </c>
      <c r="L1417" s="96">
        <f t="shared" si="681"/>
        <v>58.606036715846379</v>
      </c>
      <c r="M1417" s="96">
        <f t="shared" si="682"/>
        <v>58.606036715846379</v>
      </c>
    </row>
    <row r="1418" spans="1:13">
      <c r="A1418" s="93" t="s">
        <v>105</v>
      </c>
      <c r="B1418" s="94" t="s">
        <v>557</v>
      </c>
      <c r="C1418" s="94" t="s">
        <v>32</v>
      </c>
      <c r="D1418" s="94" t="s">
        <v>13</v>
      </c>
      <c r="E1418" s="94" t="s">
        <v>200</v>
      </c>
      <c r="F1418" s="94" t="s">
        <v>106</v>
      </c>
      <c r="G1418" s="96">
        <v>35516</v>
      </c>
      <c r="H1418" s="96">
        <f>H1419</f>
        <v>35516</v>
      </c>
      <c r="I1418" s="96">
        <f t="shared" si="687"/>
        <v>35516</v>
      </c>
      <c r="J1418" s="96">
        <f t="shared" si="687"/>
        <v>35516</v>
      </c>
      <c r="K1418" s="96">
        <f t="shared" si="687"/>
        <v>20814.52</v>
      </c>
      <c r="L1418" s="96">
        <f t="shared" si="681"/>
        <v>58.606036715846379</v>
      </c>
      <c r="M1418" s="96">
        <f t="shared" si="682"/>
        <v>58.606036715846379</v>
      </c>
    </row>
    <row r="1419" spans="1:13">
      <c r="A1419" s="93" t="s">
        <v>144</v>
      </c>
      <c r="B1419" s="94" t="s">
        <v>557</v>
      </c>
      <c r="C1419" s="94" t="s">
        <v>32</v>
      </c>
      <c r="D1419" s="94" t="s">
        <v>13</v>
      </c>
      <c r="E1419" s="94" t="s">
        <v>200</v>
      </c>
      <c r="F1419" s="94" t="s">
        <v>145</v>
      </c>
      <c r="G1419" s="96">
        <v>35516</v>
      </c>
      <c r="H1419" s="96">
        <v>35516</v>
      </c>
      <c r="I1419" s="96">
        <v>35516</v>
      </c>
      <c r="J1419" s="96">
        <v>35516</v>
      </c>
      <c r="K1419" s="96">
        <v>20814.52</v>
      </c>
      <c r="L1419" s="96">
        <f t="shared" si="681"/>
        <v>58.606036715846379</v>
      </c>
      <c r="M1419" s="96">
        <f t="shared" si="682"/>
        <v>58.606036715846379</v>
      </c>
    </row>
    <row r="1420" spans="1:13" ht="25.5">
      <c r="A1420" s="93" t="s">
        <v>645</v>
      </c>
      <c r="B1420" s="94" t="s">
        <v>557</v>
      </c>
      <c r="C1420" s="94" t="s">
        <v>32</v>
      </c>
      <c r="D1420" s="94" t="s">
        <v>13</v>
      </c>
      <c r="E1420" s="94" t="s">
        <v>646</v>
      </c>
      <c r="F1420" s="95" t="s">
        <v>0</v>
      </c>
      <c r="G1420" s="96">
        <v>42000</v>
      </c>
      <c r="H1420" s="96">
        <f>H1421</f>
        <v>42000</v>
      </c>
      <c r="I1420" s="96">
        <f t="shared" ref="I1420:K1421" si="688">I1421</f>
        <v>34000</v>
      </c>
      <c r="J1420" s="96">
        <f t="shared" si="688"/>
        <v>34000</v>
      </c>
      <c r="K1420" s="96">
        <f t="shared" si="688"/>
        <v>21642.383999999998</v>
      </c>
      <c r="L1420" s="96">
        <f t="shared" si="681"/>
        <v>51.529485714285705</v>
      </c>
      <c r="M1420" s="96">
        <f t="shared" si="682"/>
        <v>63.654070588235292</v>
      </c>
    </row>
    <row r="1421" spans="1:13">
      <c r="A1421" s="93" t="s">
        <v>105</v>
      </c>
      <c r="B1421" s="94" t="s">
        <v>557</v>
      </c>
      <c r="C1421" s="94" t="s">
        <v>32</v>
      </c>
      <c r="D1421" s="94" t="s">
        <v>13</v>
      </c>
      <c r="E1421" s="94" t="s">
        <v>646</v>
      </c>
      <c r="F1421" s="94" t="s">
        <v>106</v>
      </c>
      <c r="G1421" s="96">
        <v>42000</v>
      </c>
      <c r="H1421" s="96">
        <f>H1422</f>
        <v>42000</v>
      </c>
      <c r="I1421" s="96">
        <f t="shared" si="688"/>
        <v>34000</v>
      </c>
      <c r="J1421" s="96">
        <f t="shared" si="688"/>
        <v>34000</v>
      </c>
      <c r="K1421" s="96">
        <f t="shared" si="688"/>
        <v>21642.383999999998</v>
      </c>
      <c r="L1421" s="96">
        <f t="shared" si="681"/>
        <v>51.529485714285705</v>
      </c>
      <c r="M1421" s="96">
        <f t="shared" si="682"/>
        <v>63.654070588235292</v>
      </c>
    </row>
    <row r="1422" spans="1:13">
      <c r="A1422" s="93" t="s">
        <v>144</v>
      </c>
      <c r="B1422" s="94" t="s">
        <v>557</v>
      </c>
      <c r="C1422" s="94" t="s">
        <v>32</v>
      </c>
      <c r="D1422" s="94" t="s">
        <v>13</v>
      </c>
      <c r="E1422" s="94" t="s">
        <v>646</v>
      </c>
      <c r="F1422" s="94" t="s">
        <v>145</v>
      </c>
      <c r="G1422" s="96">
        <v>42000</v>
      </c>
      <c r="H1422" s="96">
        <v>42000</v>
      </c>
      <c r="I1422" s="96">
        <v>34000</v>
      </c>
      <c r="J1422" s="96">
        <v>34000</v>
      </c>
      <c r="K1422" s="96">
        <v>21642.383999999998</v>
      </c>
      <c r="L1422" s="96">
        <f t="shared" si="681"/>
        <v>51.529485714285705</v>
      </c>
      <c r="M1422" s="96">
        <f t="shared" si="682"/>
        <v>63.654070588235292</v>
      </c>
    </row>
    <row r="1423" spans="1:13">
      <c r="A1423" s="107" t="s">
        <v>0</v>
      </c>
      <c r="B1423" s="108" t="s">
        <v>0</v>
      </c>
      <c r="C1423" s="95" t="s">
        <v>0</v>
      </c>
      <c r="D1423" s="95" t="s">
        <v>0</v>
      </c>
      <c r="E1423" s="95" t="s">
        <v>0</v>
      </c>
      <c r="F1423" s="95" t="s">
        <v>0</v>
      </c>
      <c r="G1423" s="109" t="s">
        <v>0</v>
      </c>
      <c r="H1423" s="109"/>
      <c r="I1423" s="109"/>
      <c r="J1423" s="109"/>
      <c r="K1423" s="109"/>
      <c r="L1423" s="109"/>
      <c r="M1423" s="109"/>
    </row>
    <row r="1424" spans="1:13">
      <c r="A1424" s="110" t="s">
        <v>647</v>
      </c>
      <c r="B1424" s="111" t="s">
        <v>648</v>
      </c>
      <c r="C1424" s="95" t="s">
        <v>0</v>
      </c>
      <c r="D1424" s="95" t="s">
        <v>0</v>
      </c>
      <c r="E1424" s="95" t="s">
        <v>0</v>
      </c>
      <c r="F1424" s="95" t="s">
        <v>0</v>
      </c>
      <c r="G1424" s="112">
        <v>5703313.2999999998</v>
      </c>
      <c r="H1424" s="112">
        <f>H1425+H1479+H1487+H1499</f>
        <v>5548413.5401399992</v>
      </c>
      <c r="I1424" s="112">
        <f t="shared" ref="I1424:K1424" si="689">I1425+I1479+I1487+I1499</f>
        <v>3596173.7181500001</v>
      </c>
      <c r="J1424" s="112">
        <f t="shared" si="689"/>
        <v>3596173.7181500001</v>
      </c>
      <c r="K1424" s="112">
        <f t="shared" si="689"/>
        <v>3581536.7645100001</v>
      </c>
      <c r="L1424" s="112">
        <f t="shared" si="681"/>
        <v>64.550645668340536</v>
      </c>
      <c r="M1424" s="112">
        <f t="shared" si="682"/>
        <v>99.592985356460204</v>
      </c>
    </row>
    <row r="1425" spans="1:14">
      <c r="A1425" s="93" t="s">
        <v>8</v>
      </c>
      <c r="B1425" s="94" t="s">
        <v>648</v>
      </c>
      <c r="C1425" s="94" t="s">
        <v>9</v>
      </c>
      <c r="D1425" s="95" t="s">
        <v>0</v>
      </c>
      <c r="E1425" s="95" t="s">
        <v>0</v>
      </c>
      <c r="F1425" s="95" t="s">
        <v>0</v>
      </c>
      <c r="G1425" s="96">
        <v>372556</v>
      </c>
      <c r="H1425" s="96">
        <f>H1426+H1443+H1459+H1465+H1436</f>
        <v>217656.24014000001</v>
      </c>
      <c r="I1425" s="96">
        <f t="shared" ref="I1425:K1425" si="690">I1426+I1443+I1459+I1465+I1436</f>
        <v>122163.13952</v>
      </c>
      <c r="J1425" s="96">
        <f t="shared" si="690"/>
        <v>122163.13952</v>
      </c>
      <c r="K1425" s="96">
        <f t="shared" si="690"/>
        <v>111592.05163</v>
      </c>
      <c r="L1425" s="96">
        <f t="shared" si="681"/>
        <v>51.269860932184706</v>
      </c>
      <c r="M1425" s="96">
        <f t="shared" si="682"/>
        <v>91.346745072584397</v>
      </c>
    </row>
    <row r="1426" spans="1:14" ht="38.25">
      <c r="A1426" s="93" t="s">
        <v>14</v>
      </c>
      <c r="B1426" s="94" t="s">
        <v>648</v>
      </c>
      <c r="C1426" s="94" t="s">
        <v>9</v>
      </c>
      <c r="D1426" s="94" t="s">
        <v>15</v>
      </c>
      <c r="E1426" s="95" t="s">
        <v>0</v>
      </c>
      <c r="F1426" s="95" t="s">
        <v>0</v>
      </c>
      <c r="G1426" s="96">
        <v>55882.7</v>
      </c>
      <c r="H1426" s="96">
        <f>H1427</f>
        <v>55882.700000000004</v>
      </c>
      <c r="I1426" s="96">
        <f t="shared" ref="I1426:K1426" si="691">I1427</f>
        <v>41977</v>
      </c>
      <c r="J1426" s="96">
        <f t="shared" si="691"/>
        <v>41977</v>
      </c>
      <c r="K1426" s="96">
        <f t="shared" si="691"/>
        <v>38069.41433</v>
      </c>
      <c r="L1426" s="96">
        <f t="shared" si="681"/>
        <v>68.123792032238953</v>
      </c>
      <c r="M1426" s="96">
        <f t="shared" si="682"/>
        <v>90.691126879005168</v>
      </c>
    </row>
    <row r="1427" spans="1:14" ht="38.25">
      <c r="A1427" s="93" t="s">
        <v>649</v>
      </c>
      <c r="B1427" s="94" t="s">
        <v>648</v>
      </c>
      <c r="C1427" s="94" t="s">
        <v>9</v>
      </c>
      <c r="D1427" s="94" t="s">
        <v>15</v>
      </c>
      <c r="E1427" s="94" t="s">
        <v>650</v>
      </c>
      <c r="F1427" s="95" t="s">
        <v>0</v>
      </c>
      <c r="G1427" s="96">
        <v>55882.7</v>
      </c>
      <c r="H1427" s="96">
        <f>H1428</f>
        <v>55882.700000000004</v>
      </c>
      <c r="I1427" s="96">
        <f t="shared" ref="I1427:K1427" si="692">I1428</f>
        <v>41977</v>
      </c>
      <c r="J1427" s="96">
        <f t="shared" si="692"/>
        <v>41977</v>
      </c>
      <c r="K1427" s="96">
        <f t="shared" si="692"/>
        <v>38069.41433</v>
      </c>
      <c r="L1427" s="96">
        <f t="shared" si="681"/>
        <v>68.123792032238953</v>
      </c>
      <c r="M1427" s="96">
        <f t="shared" si="682"/>
        <v>90.691126879005168</v>
      </c>
    </row>
    <row r="1428" spans="1:14" ht="25.5">
      <c r="A1428" s="93" t="s">
        <v>651</v>
      </c>
      <c r="B1428" s="94" t="s">
        <v>648</v>
      </c>
      <c r="C1428" s="94" t="s">
        <v>9</v>
      </c>
      <c r="D1428" s="94" t="s">
        <v>15</v>
      </c>
      <c r="E1428" s="94" t="s">
        <v>652</v>
      </c>
      <c r="F1428" s="95" t="s">
        <v>0</v>
      </c>
      <c r="G1428" s="96">
        <v>55882.7</v>
      </c>
      <c r="H1428" s="96">
        <f>H1429+H1432</f>
        <v>55882.700000000004</v>
      </c>
      <c r="I1428" s="96">
        <f t="shared" ref="I1428:K1428" si="693">I1429+I1432</f>
        <v>41977</v>
      </c>
      <c r="J1428" s="96">
        <f t="shared" si="693"/>
        <v>41977</v>
      </c>
      <c r="K1428" s="96">
        <f t="shared" si="693"/>
        <v>38069.41433</v>
      </c>
      <c r="L1428" s="96">
        <f t="shared" si="681"/>
        <v>68.123792032238953</v>
      </c>
      <c r="M1428" s="96">
        <f t="shared" si="682"/>
        <v>90.691126879005168</v>
      </c>
    </row>
    <row r="1429" spans="1:14" ht="25.5">
      <c r="A1429" s="93" t="s">
        <v>653</v>
      </c>
      <c r="B1429" s="94" t="s">
        <v>648</v>
      </c>
      <c r="C1429" s="94" t="s">
        <v>9</v>
      </c>
      <c r="D1429" s="94" t="s">
        <v>15</v>
      </c>
      <c r="E1429" s="94" t="s">
        <v>654</v>
      </c>
      <c r="F1429" s="95" t="s">
        <v>0</v>
      </c>
      <c r="G1429" s="96">
        <v>34721.300000000003</v>
      </c>
      <c r="H1429" s="96">
        <f>H1430</f>
        <v>34721.300000000003</v>
      </c>
      <c r="I1429" s="96">
        <f t="shared" ref="I1429:K1430" si="694">I1430</f>
        <v>26110</v>
      </c>
      <c r="J1429" s="96">
        <f t="shared" si="694"/>
        <v>26110</v>
      </c>
      <c r="K1429" s="96">
        <f t="shared" si="694"/>
        <v>24253.510610000001</v>
      </c>
      <c r="L1429" s="96">
        <f t="shared" si="681"/>
        <v>69.851965825012314</v>
      </c>
      <c r="M1429" s="96">
        <f t="shared" si="682"/>
        <v>92.889738069705103</v>
      </c>
    </row>
    <row r="1430" spans="1:14">
      <c r="A1430" s="93" t="s">
        <v>105</v>
      </c>
      <c r="B1430" s="94" t="s">
        <v>648</v>
      </c>
      <c r="C1430" s="94" t="s">
        <v>9</v>
      </c>
      <c r="D1430" s="94" t="s">
        <v>15</v>
      </c>
      <c r="E1430" s="94" t="s">
        <v>654</v>
      </c>
      <c r="F1430" s="94" t="s">
        <v>106</v>
      </c>
      <c r="G1430" s="96">
        <v>34721.300000000003</v>
      </c>
      <c r="H1430" s="96">
        <f>H1431</f>
        <v>34721.300000000003</v>
      </c>
      <c r="I1430" s="96">
        <f t="shared" si="694"/>
        <v>26110</v>
      </c>
      <c r="J1430" s="96">
        <f t="shared" si="694"/>
        <v>26110</v>
      </c>
      <c r="K1430" s="96">
        <f t="shared" si="694"/>
        <v>24253.510610000001</v>
      </c>
      <c r="L1430" s="96">
        <f t="shared" si="681"/>
        <v>69.851965825012314</v>
      </c>
      <c r="M1430" s="96">
        <f t="shared" si="682"/>
        <v>92.889738069705103</v>
      </c>
    </row>
    <row r="1431" spans="1:14">
      <c r="A1431" s="93" t="s">
        <v>107</v>
      </c>
      <c r="B1431" s="94" t="s">
        <v>648</v>
      </c>
      <c r="C1431" s="94" t="s">
        <v>9</v>
      </c>
      <c r="D1431" s="94" t="s">
        <v>15</v>
      </c>
      <c r="E1431" s="94" t="s">
        <v>654</v>
      </c>
      <c r="F1431" s="94" t="s">
        <v>108</v>
      </c>
      <c r="G1431" s="96">
        <v>34721.300000000003</v>
      </c>
      <c r="H1431" s="96">
        <v>34721.300000000003</v>
      </c>
      <c r="I1431" s="96">
        <v>26110</v>
      </c>
      <c r="J1431" s="96">
        <v>26110</v>
      </c>
      <c r="K1431" s="96">
        <v>24253.510610000001</v>
      </c>
      <c r="L1431" s="96">
        <f t="shared" si="681"/>
        <v>69.851965825012314</v>
      </c>
      <c r="M1431" s="96">
        <f t="shared" si="682"/>
        <v>92.889738069705103</v>
      </c>
    </row>
    <row r="1432" spans="1:14" ht="25.5">
      <c r="A1432" s="93" t="s">
        <v>655</v>
      </c>
      <c r="B1432" s="94" t="s">
        <v>648</v>
      </c>
      <c r="C1432" s="94" t="s">
        <v>9</v>
      </c>
      <c r="D1432" s="94" t="s">
        <v>15</v>
      </c>
      <c r="E1432" s="94" t="s">
        <v>656</v>
      </c>
      <c r="F1432" s="95" t="s">
        <v>0</v>
      </c>
      <c r="G1432" s="96">
        <v>21161.4</v>
      </c>
      <c r="H1432" s="96">
        <f>H1433</f>
        <v>21161.4</v>
      </c>
      <c r="I1432" s="96">
        <f t="shared" ref="I1432:K1433" si="695">I1433</f>
        <v>15867</v>
      </c>
      <c r="J1432" s="96">
        <f t="shared" si="695"/>
        <v>15867</v>
      </c>
      <c r="K1432" s="96">
        <f t="shared" si="695"/>
        <v>13815.90372</v>
      </c>
      <c r="L1432" s="96">
        <f t="shared" si="681"/>
        <v>65.288231024412369</v>
      </c>
      <c r="M1432" s="96">
        <f t="shared" si="682"/>
        <v>87.073194176592921</v>
      </c>
    </row>
    <row r="1433" spans="1:14">
      <c r="A1433" s="93" t="s">
        <v>105</v>
      </c>
      <c r="B1433" s="94" t="s">
        <v>648</v>
      </c>
      <c r="C1433" s="94" t="s">
        <v>9</v>
      </c>
      <c r="D1433" s="94" t="s">
        <v>15</v>
      </c>
      <c r="E1433" s="94" t="s">
        <v>656</v>
      </c>
      <c r="F1433" s="94" t="s">
        <v>106</v>
      </c>
      <c r="G1433" s="96">
        <v>21161.4</v>
      </c>
      <c r="H1433" s="96">
        <f>H1434</f>
        <v>21161.4</v>
      </c>
      <c r="I1433" s="96">
        <f t="shared" si="695"/>
        <v>15867</v>
      </c>
      <c r="J1433" s="96">
        <f t="shared" si="695"/>
        <v>15867</v>
      </c>
      <c r="K1433" s="96">
        <f t="shared" si="695"/>
        <v>13815.90372</v>
      </c>
      <c r="L1433" s="96">
        <f t="shared" si="681"/>
        <v>65.288231024412369</v>
      </c>
      <c r="M1433" s="96">
        <f t="shared" si="682"/>
        <v>87.073194176592921</v>
      </c>
    </row>
    <row r="1434" spans="1:14">
      <c r="A1434" s="93" t="s">
        <v>107</v>
      </c>
      <c r="B1434" s="94" t="s">
        <v>648</v>
      </c>
      <c r="C1434" s="94" t="s">
        <v>9</v>
      </c>
      <c r="D1434" s="94" t="s">
        <v>15</v>
      </c>
      <c r="E1434" s="94" t="s">
        <v>656</v>
      </c>
      <c r="F1434" s="94" t="s">
        <v>108</v>
      </c>
      <c r="G1434" s="96">
        <v>21161.4</v>
      </c>
      <c r="H1434" s="96">
        <v>21161.4</v>
      </c>
      <c r="I1434" s="96">
        <v>15867</v>
      </c>
      <c r="J1434" s="96">
        <v>15867</v>
      </c>
      <c r="K1434" s="96">
        <v>13815.90372</v>
      </c>
      <c r="L1434" s="96">
        <f t="shared" si="681"/>
        <v>65.288231024412369</v>
      </c>
      <c r="M1434" s="96">
        <f t="shared" si="682"/>
        <v>87.073194176592921</v>
      </c>
    </row>
    <row r="1435" spans="1:14" s="52" customFormat="1">
      <c r="A1435" s="93"/>
      <c r="B1435" s="94"/>
      <c r="C1435" s="94"/>
      <c r="D1435" s="94"/>
      <c r="E1435" s="94"/>
      <c r="F1435" s="94"/>
      <c r="G1435" s="96"/>
      <c r="H1435" s="96"/>
      <c r="I1435" s="96"/>
      <c r="J1435" s="96"/>
      <c r="K1435" s="96"/>
      <c r="L1435" s="96"/>
      <c r="M1435" s="96"/>
      <c r="N1435" s="60"/>
    </row>
    <row r="1436" spans="1:14" s="52" customFormat="1">
      <c r="A1436" s="93" t="s">
        <v>16</v>
      </c>
      <c r="B1436" s="94" t="s">
        <v>648</v>
      </c>
      <c r="C1436" s="94" t="s">
        <v>9</v>
      </c>
      <c r="D1436" s="105" t="s">
        <v>17</v>
      </c>
      <c r="E1436" s="94"/>
      <c r="F1436" s="94"/>
      <c r="G1436" s="96"/>
      <c r="H1436" s="96">
        <f>H1437</f>
        <v>80.7</v>
      </c>
      <c r="I1436" s="96">
        <f t="shared" ref="I1436:K1440" si="696">I1437</f>
        <v>0</v>
      </c>
      <c r="J1436" s="96">
        <f t="shared" si="696"/>
        <v>0</v>
      </c>
      <c r="K1436" s="96">
        <f t="shared" si="696"/>
        <v>0</v>
      </c>
      <c r="L1436" s="96">
        <f t="shared" ref="L1436:L1441" si="697">K1436/H1436*100</f>
        <v>0</v>
      </c>
      <c r="M1436" s="96">
        <v>0</v>
      </c>
      <c r="N1436" s="60"/>
    </row>
    <row r="1437" spans="1:14" s="52" customFormat="1" ht="38.25">
      <c r="A1437" s="93" t="s">
        <v>649</v>
      </c>
      <c r="B1437" s="94" t="s">
        <v>648</v>
      </c>
      <c r="C1437" s="94" t="s">
        <v>9</v>
      </c>
      <c r="D1437" s="105" t="s">
        <v>17</v>
      </c>
      <c r="E1437" s="102" t="s">
        <v>650</v>
      </c>
      <c r="F1437" s="94"/>
      <c r="G1437" s="96"/>
      <c r="H1437" s="96">
        <f>H1438</f>
        <v>80.7</v>
      </c>
      <c r="I1437" s="96">
        <f t="shared" si="696"/>
        <v>0</v>
      </c>
      <c r="J1437" s="96">
        <f t="shared" si="696"/>
        <v>0</v>
      </c>
      <c r="K1437" s="96">
        <f t="shared" si="696"/>
        <v>0</v>
      </c>
      <c r="L1437" s="96">
        <f t="shared" si="697"/>
        <v>0</v>
      </c>
      <c r="M1437" s="96">
        <v>0</v>
      </c>
      <c r="N1437" s="60"/>
    </row>
    <row r="1438" spans="1:14" s="52" customFormat="1" ht="25.5">
      <c r="A1438" s="93" t="s">
        <v>651</v>
      </c>
      <c r="B1438" s="94" t="s">
        <v>648</v>
      </c>
      <c r="C1438" s="94" t="s">
        <v>9</v>
      </c>
      <c r="D1438" s="105" t="s">
        <v>17</v>
      </c>
      <c r="E1438" s="102" t="s">
        <v>652</v>
      </c>
      <c r="F1438" s="94"/>
      <c r="G1438" s="96"/>
      <c r="H1438" s="96">
        <f>H1439</f>
        <v>80.7</v>
      </c>
      <c r="I1438" s="96">
        <f t="shared" si="696"/>
        <v>0</v>
      </c>
      <c r="J1438" s="96">
        <f t="shared" si="696"/>
        <v>0</v>
      </c>
      <c r="K1438" s="96">
        <f t="shared" si="696"/>
        <v>0</v>
      </c>
      <c r="L1438" s="96">
        <f t="shared" si="697"/>
        <v>0</v>
      </c>
      <c r="M1438" s="96">
        <v>0</v>
      </c>
      <c r="N1438" s="60"/>
    </row>
    <row r="1439" spans="1:14" s="52" customFormat="1" ht="38.25">
      <c r="A1439" s="104" t="s">
        <v>1205</v>
      </c>
      <c r="B1439" s="94" t="s">
        <v>648</v>
      </c>
      <c r="C1439" s="94" t="s">
        <v>9</v>
      </c>
      <c r="D1439" s="105" t="s">
        <v>17</v>
      </c>
      <c r="E1439" s="102" t="s">
        <v>1204</v>
      </c>
      <c r="F1439" s="94"/>
      <c r="G1439" s="96"/>
      <c r="H1439" s="96">
        <f>H1440</f>
        <v>80.7</v>
      </c>
      <c r="I1439" s="96">
        <f t="shared" si="696"/>
        <v>0</v>
      </c>
      <c r="J1439" s="96">
        <f t="shared" si="696"/>
        <v>0</v>
      </c>
      <c r="K1439" s="96">
        <f t="shared" si="696"/>
        <v>0</v>
      </c>
      <c r="L1439" s="96">
        <f t="shared" si="697"/>
        <v>0</v>
      </c>
      <c r="M1439" s="96">
        <v>0</v>
      </c>
      <c r="N1439" s="60"/>
    </row>
    <row r="1440" spans="1:14" s="52" customFormat="1">
      <c r="A1440" s="93" t="s">
        <v>105</v>
      </c>
      <c r="B1440" s="94" t="s">
        <v>648</v>
      </c>
      <c r="C1440" s="94" t="s">
        <v>9</v>
      </c>
      <c r="D1440" s="105" t="s">
        <v>17</v>
      </c>
      <c r="E1440" s="102" t="s">
        <v>1204</v>
      </c>
      <c r="F1440" s="94">
        <v>500</v>
      </c>
      <c r="G1440" s="96"/>
      <c r="H1440" s="96">
        <f>H1441</f>
        <v>80.7</v>
      </c>
      <c r="I1440" s="96">
        <f t="shared" si="696"/>
        <v>0</v>
      </c>
      <c r="J1440" s="96">
        <f t="shared" si="696"/>
        <v>0</v>
      </c>
      <c r="K1440" s="96">
        <f t="shared" si="696"/>
        <v>0</v>
      </c>
      <c r="L1440" s="96">
        <f t="shared" si="697"/>
        <v>0</v>
      </c>
      <c r="M1440" s="96">
        <v>0</v>
      </c>
      <c r="N1440" s="60"/>
    </row>
    <row r="1441" spans="1:14" s="52" customFormat="1">
      <c r="A1441" s="93" t="s">
        <v>107</v>
      </c>
      <c r="B1441" s="94" t="s">
        <v>648</v>
      </c>
      <c r="C1441" s="94" t="s">
        <v>9</v>
      </c>
      <c r="D1441" s="105" t="s">
        <v>17</v>
      </c>
      <c r="E1441" s="102" t="s">
        <v>1204</v>
      </c>
      <c r="F1441" s="94">
        <v>530</v>
      </c>
      <c r="G1441" s="96"/>
      <c r="H1441" s="96">
        <f>57.7+23</f>
        <v>80.7</v>
      </c>
      <c r="I1441" s="96">
        <v>0</v>
      </c>
      <c r="J1441" s="96">
        <v>0</v>
      </c>
      <c r="K1441" s="96">
        <v>0</v>
      </c>
      <c r="L1441" s="96">
        <f t="shared" si="697"/>
        <v>0</v>
      </c>
      <c r="M1441" s="96">
        <v>0</v>
      </c>
      <c r="N1441" s="60"/>
    </row>
    <row r="1442" spans="1:14" s="27" customFormat="1">
      <c r="A1442" s="93"/>
      <c r="B1442" s="94"/>
      <c r="C1442" s="94"/>
      <c r="D1442" s="94"/>
      <c r="E1442" s="94"/>
      <c r="F1442" s="94"/>
      <c r="G1442" s="96"/>
      <c r="H1442" s="96"/>
      <c r="I1442" s="96"/>
      <c r="J1442" s="96"/>
      <c r="K1442" s="96"/>
      <c r="L1442" s="96"/>
      <c r="M1442" s="96"/>
      <c r="N1442" s="60"/>
    </row>
    <row r="1443" spans="1:14" ht="25.5">
      <c r="A1443" s="93" t="s">
        <v>18</v>
      </c>
      <c r="B1443" s="94" t="s">
        <v>648</v>
      </c>
      <c r="C1443" s="94" t="s">
        <v>9</v>
      </c>
      <c r="D1443" s="94" t="s">
        <v>19</v>
      </c>
      <c r="E1443" s="95" t="s">
        <v>0</v>
      </c>
      <c r="F1443" s="95" t="s">
        <v>0</v>
      </c>
      <c r="G1443" s="96">
        <v>72328.800000000003</v>
      </c>
      <c r="H1443" s="96">
        <f>H1444</f>
        <v>72328.799999999988</v>
      </c>
      <c r="I1443" s="96">
        <f t="shared" ref="I1443:K1444" si="698">I1444</f>
        <v>52578</v>
      </c>
      <c r="J1443" s="96">
        <f t="shared" si="698"/>
        <v>52578</v>
      </c>
      <c r="K1443" s="96">
        <f t="shared" si="698"/>
        <v>45925.275580000001</v>
      </c>
      <c r="L1443" s="96">
        <f t="shared" si="681"/>
        <v>63.495143815464949</v>
      </c>
      <c r="M1443" s="96">
        <f t="shared" si="682"/>
        <v>87.346942789759979</v>
      </c>
    </row>
    <row r="1444" spans="1:14" ht="38.25">
      <c r="A1444" s="93" t="s">
        <v>649</v>
      </c>
      <c r="B1444" s="94" t="s">
        <v>648</v>
      </c>
      <c r="C1444" s="94" t="s">
        <v>9</v>
      </c>
      <c r="D1444" s="94" t="s">
        <v>19</v>
      </c>
      <c r="E1444" s="94" t="s">
        <v>650</v>
      </c>
      <c r="F1444" s="95" t="s">
        <v>0</v>
      </c>
      <c r="G1444" s="96">
        <v>72328.800000000003</v>
      </c>
      <c r="H1444" s="96">
        <f>H1445</f>
        <v>72328.799999999988</v>
      </c>
      <c r="I1444" s="96">
        <f t="shared" si="698"/>
        <v>52578</v>
      </c>
      <c r="J1444" s="96">
        <f t="shared" si="698"/>
        <v>52578</v>
      </c>
      <c r="K1444" s="96">
        <f t="shared" si="698"/>
        <v>45925.275580000001</v>
      </c>
      <c r="L1444" s="96">
        <f t="shared" si="681"/>
        <v>63.495143815464949</v>
      </c>
      <c r="M1444" s="96">
        <f t="shared" si="682"/>
        <v>87.346942789759979</v>
      </c>
    </row>
    <row r="1445" spans="1:14" ht="25.5">
      <c r="A1445" s="93" t="s">
        <v>651</v>
      </c>
      <c r="B1445" s="94" t="s">
        <v>648</v>
      </c>
      <c r="C1445" s="94" t="s">
        <v>9</v>
      </c>
      <c r="D1445" s="94" t="s">
        <v>19</v>
      </c>
      <c r="E1445" s="94" t="s">
        <v>652</v>
      </c>
      <c r="F1445" s="95" t="s">
        <v>0</v>
      </c>
      <c r="G1445" s="96">
        <v>72328.800000000003</v>
      </c>
      <c r="H1445" s="96">
        <f>H1446+H1455</f>
        <v>72328.799999999988</v>
      </c>
      <c r="I1445" s="96">
        <f t="shared" ref="I1445:K1445" si="699">I1446+I1455</f>
        <v>52578</v>
      </c>
      <c r="J1445" s="96">
        <f t="shared" si="699"/>
        <v>52578</v>
      </c>
      <c r="K1445" s="96">
        <f t="shared" si="699"/>
        <v>45925.275580000001</v>
      </c>
      <c r="L1445" s="96">
        <f t="shared" si="681"/>
        <v>63.495143815464949</v>
      </c>
      <c r="M1445" s="96">
        <f t="shared" si="682"/>
        <v>87.346942789759979</v>
      </c>
    </row>
    <row r="1446" spans="1:14">
      <c r="A1446" s="93" t="s">
        <v>146</v>
      </c>
      <c r="B1446" s="94" t="s">
        <v>648</v>
      </c>
      <c r="C1446" s="94" t="s">
        <v>9</v>
      </c>
      <c r="D1446" s="94" t="s">
        <v>19</v>
      </c>
      <c r="E1446" s="94" t="s">
        <v>657</v>
      </c>
      <c r="F1446" s="95" t="s">
        <v>0</v>
      </c>
      <c r="G1446" s="96">
        <v>65101.8</v>
      </c>
      <c r="H1446" s="96">
        <f>H1447+H1449+H1451+H1453</f>
        <v>65101.799999999996</v>
      </c>
      <c r="I1446" s="96">
        <f t="shared" ref="I1446:K1446" si="700">I1447+I1449+I1451+I1453</f>
        <v>47528</v>
      </c>
      <c r="J1446" s="96">
        <f t="shared" si="700"/>
        <v>47528</v>
      </c>
      <c r="K1446" s="96">
        <f t="shared" si="700"/>
        <v>41090.263579999999</v>
      </c>
      <c r="L1446" s="96">
        <f t="shared" si="681"/>
        <v>63.116939285856922</v>
      </c>
      <c r="M1446" s="96">
        <f t="shared" si="682"/>
        <v>86.454855201144582</v>
      </c>
    </row>
    <row r="1447" spans="1:14" ht="38.25">
      <c r="A1447" s="93" t="s">
        <v>148</v>
      </c>
      <c r="B1447" s="94" t="s">
        <v>648</v>
      </c>
      <c r="C1447" s="94" t="s">
        <v>9</v>
      </c>
      <c r="D1447" s="94" t="s">
        <v>19</v>
      </c>
      <c r="E1447" s="94" t="s">
        <v>657</v>
      </c>
      <c r="F1447" s="94" t="s">
        <v>149</v>
      </c>
      <c r="G1447" s="96">
        <v>61708.7</v>
      </c>
      <c r="H1447" s="96">
        <f>H1448</f>
        <v>61708.7</v>
      </c>
      <c r="I1447" s="96">
        <f t="shared" ref="I1447:K1447" si="701">I1448</f>
        <v>46440</v>
      </c>
      <c r="J1447" s="96">
        <f t="shared" si="701"/>
        <v>46440</v>
      </c>
      <c r="K1447" s="96">
        <f t="shared" si="701"/>
        <v>40081.879639999999</v>
      </c>
      <c r="L1447" s="96">
        <f t="shared" si="681"/>
        <v>64.953369038725498</v>
      </c>
      <c r="M1447" s="96">
        <f t="shared" si="682"/>
        <v>86.308957019810506</v>
      </c>
    </row>
    <row r="1448" spans="1:14">
      <c r="A1448" s="93" t="s">
        <v>150</v>
      </c>
      <c r="B1448" s="94" t="s">
        <v>648</v>
      </c>
      <c r="C1448" s="94" t="s">
        <v>9</v>
      </c>
      <c r="D1448" s="94" t="s">
        <v>19</v>
      </c>
      <c r="E1448" s="94" t="s">
        <v>657</v>
      </c>
      <c r="F1448" s="94" t="s">
        <v>151</v>
      </c>
      <c r="G1448" s="96">
        <v>61708.7</v>
      </c>
      <c r="H1448" s="96">
        <f>59820.7+1888</f>
        <v>61708.7</v>
      </c>
      <c r="I1448" s="96">
        <v>46440</v>
      </c>
      <c r="J1448" s="96">
        <v>46440</v>
      </c>
      <c r="K1448" s="96">
        <v>40081.879639999999</v>
      </c>
      <c r="L1448" s="96">
        <f t="shared" si="681"/>
        <v>64.953369038725498</v>
      </c>
      <c r="M1448" s="96">
        <f t="shared" si="682"/>
        <v>86.308957019810506</v>
      </c>
    </row>
    <row r="1449" spans="1:14">
      <c r="A1449" s="93" t="s">
        <v>152</v>
      </c>
      <c r="B1449" s="94" t="s">
        <v>648</v>
      </c>
      <c r="C1449" s="94" t="s">
        <v>9</v>
      </c>
      <c r="D1449" s="94" t="s">
        <v>19</v>
      </c>
      <c r="E1449" s="94" t="s">
        <v>657</v>
      </c>
      <c r="F1449" s="94" t="s">
        <v>153</v>
      </c>
      <c r="G1449" s="96">
        <v>3300.4</v>
      </c>
      <c r="H1449" s="96">
        <f>H1450</f>
        <v>3300.4</v>
      </c>
      <c r="I1449" s="96">
        <f t="shared" ref="I1449:K1449" si="702">I1450</f>
        <v>1035</v>
      </c>
      <c r="J1449" s="96">
        <f t="shared" si="702"/>
        <v>1035</v>
      </c>
      <c r="K1449" s="96">
        <f t="shared" si="702"/>
        <v>957.36818000000005</v>
      </c>
      <c r="L1449" s="96">
        <f t="shared" si="681"/>
        <v>29.007640892013093</v>
      </c>
      <c r="M1449" s="96">
        <f t="shared" si="682"/>
        <v>92.499341062801932</v>
      </c>
    </row>
    <row r="1450" spans="1:14" ht="25.5">
      <c r="A1450" s="93" t="s">
        <v>154</v>
      </c>
      <c r="B1450" s="94" t="s">
        <v>648</v>
      </c>
      <c r="C1450" s="94" t="s">
        <v>9</v>
      </c>
      <c r="D1450" s="94" t="s">
        <v>19</v>
      </c>
      <c r="E1450" s="94" t="s">
        <v>657</v>
      </c>
      <c r="F1450" s="94" t="s">
        <v>155</v>
      </c>
      <c r="G1450" s="96">
        <v>3300.4</v>
      </c>
      <c r="H1450" s="96">
        <v>3300.4</v>
      </c>
      <c r="I1450" s="96">
        <v>1035</v>
      </c>
      <c r="J1450" s="96">
        <v>1035</v>
      </c>
      <c r="K1450" s="96">
        <v>957.36818000000005</v>
      </c>
      <c r="L1450" s="96">
        <f t="shared" si="681"/>
        <v>29.007640892013093</v>
      </c>
      <c r="M1450" s="96">
        <f t="shared" si="682"/>
        <v>92.499341062801932</v>
      </c>
    </row>
    <row r="1451" spans="1:14">
      <c r="A1451" s="93" t="s">
        <v>156</v>
      </c>
      <c r="B1451" s="94" t="s">
        <v>648</v>
      </c>
      <c r="C1451" s="94" t="s">
        <v>9</v>
      </c>
      <c r="D1451" s="94" t="s">
        <v>19</v>
      </c>
      <c r="E1451" s="94" t="s">
        <v>657</v>
      </c>
      <c r="F1451" s="94" t="s">
        <v>157</v>
      </c>
      <c r="G1451" s="96">
        <v>30</v>
      </c>
      <c r="H1451" s="96">
        <f>H1452</f>
        <v>30</v>
      </c>
      <c r="I1451" s="96">
        <f t="shared" ref="I1451:K1451" si="703">I1452</f>
        <v>0</v>
      </c>
      <c r="J1451" s="96">
        <f t="shared" si="703"/>
        <v>0</v>
      </c>
      <c r="K1451" s="96">
        <f t="shared" si="703"/>
        <v>0</v>
      </c>
      <c r="L1451" s="96">
        <f t="shared" si="681"/>
        <v>0</v>
      </c>
      <c r="M1451" s="96">
        <v>0</v>
      </c>
    </row>
    <row r="1452" spans="1:14">
      <c r="A1452" s="93" t="s">
        <v>158</v>
      </c>
      <c r="B1452" s="94" t="s">
        <v>648</v>
      </c>
      <c r="C1452" s="94" t="s">
        <v>9</v>
      </c>
      <c r="D1452" s="94" t="s">
        <v>19</v>
      </c>
      <c r="E1452" s="94" t="s">
        <v>657</v>
      </c>
      <c r="F1452" s="94" t="s">
        <v>159</v>
      </c>
      <c r="G1452" s="96">
        <v>30</v>
      </c>
      <c r="H1452" s="96">
        <v>30</v>
      </c>
      <c r="I1452" s="96">
        <v>0</v>
      </c>
      <c r="J1452" s="96">
        <v>0</v>
      </c>
      <c r="K1452" s="96">
        <v>0</v>
      </c>
      <c r="L1452" s="96">
        <f t="shared" si="681"/>
        <v>0</v>
      </c>
      <c r="M1452" s="96">
        <v>0</v>
      </c>
    </row>
    <row r="1453" spans="1:14">
      <c r="A1453" s="93" t="s">
        <v>160</v>
      </c>
      <c r="B1453" s="94" t="s">
        <v>648</v>
      </c>
      <c r="C1453" s="94" t="s">
        <v>9</v>
      </c>
      <c r="D1453" s="94" t="s">
        <v>19</v>
      </c>
      <c r="E1453" s="94" t="s">
        <v>657</v>
      </c>
      <c r="F1453" s="94" t="s">
        <v>161</v>
      </c>
      <c r="G1453" s="96">
        <v>62.7</v>
      </c>
      <c r="H1453" s="96">
        <f>H1454</f>
        <v>62.7</v>
      </c>
      <c r="I1453" s="96">
        <f t="shared" ref="I1453:K1453" si="704">I1454</f>
        <v>53</v>
      </c>
      <c r="J1453" s="96">
        <f t="shared" si="704"/>
        <v>53</v>
      </c>
      <c r="K1453" s="96">
        <f t="shared" si="704"/>
        <v>51.01576</v>
      </c>
      <c r="L1453" s="96">
        <f t="shared" si="681"/>
        <v>81.36484848484848</v>
      </c>
      <c r="M1453" s="96">
        <f t="shared" si="682"/>
        <v>96.256150943396221</v>
      </c>
    </row>
    <row r="1454" spans="1:14">
      <c r="A1454" s="93" t="s">
        <v>162</v>
      </c>
      <c r="B1454" s="94" t="s">
        <v>648</v>
      </c>
      <c r="C1454" s="94" t="s">
        <v>9</v>
      </c>
      <c r="D1454" s="94" t="s">
        <v>19</v>
      </c>
      <c r="E1454" s="94" t="s">
        <v>657</v>
      </c>
      <c r="F1454" s="94" t="s">
        <v>163</v>
      </c>
      <c r="G1454" s="96">
        <v>62.7</v>
      </c>
      <c r="H1454" s="96">
        <f>25.3+2.4+35</f>
        <v>62.7</v>
      </c>
      <c r="I1454" s="96">
        <v>53</v>
      </c>
      <c r="J1454" s="96">
        <v>53</v>
      </c>
      <c r="K1454" s="96">
        <v>51.01576</v>
      </c>
      <c r="L1454" s="96">
        <f t="shared" si="681"/>
        <v>81.36484848484848</v>
      </c>
      <c r="M1454" s="96">
        <f t="shared" si="682"/>
        <v>96.256150943396221</v>
      </c>
    </row>
    <row r="1455" spans="1:14">
      <c r="A1455" s="93" t="s">
        <v>275</v>
      </c>
      <c r="B1455" s="94" t="s">
        <v>648</v>
      </c>
      <c r="C1455" s="94" t="s">
        <v>9</v>
      </c>
      <c r="D1455" s="94" t="s">
        <v>19</v>
      </c>
      <c r="E1455" s="94" t="s">
        <v>658</v>
      </c>
      <c r="F1455" s="95" t="s">
        <v>0</v>
      </c>
      <c r="G1455" s="96">
        <v>7227</v>
      </c>
      <c r="H1455" s="96">
        <f>H1456</f>
        <v>7227</v>
      </c>
      <c r="I1455" s="96">
        <f t="shared" ref="I1455:K1456" si="705">I1456</f>
        <v>5050</v>
      </c>
      <c r="J1455" s="96">
        <f t="shared" si="705"/>
        <v>5050</v>
      </c>
      <c r="K1455" s="96">
        <f t="shared" si="705"/>
        <v>4835.0119999999997</v>
      </c>
      <c r="L1455" s="96">
        <f t="shared" si="681"/>
        <v>66.902061713020615</v>
      </c>
      <c r="M1455" s="96">
        <f t="shared" si="682"/>
        <v>95.742811881188118</v>
      </c>
    </row>
    <row r="1456" spans="1:14">
      <c r="A1456" s="93" t="s">
        <v>152</v>
      </c>
      <c r="B1456" s="94" t="s">
        <v>648</v>
      </c>
      <c r="C1456" s="94" t="s">
        <v>9</v>
      </c>
      <c r="D1456" s="94" t="s">
        <v>19</v>
      </c>
      <c r="E1456" s="94" t="s">
        <v>658</v>
      </c>
      <c r="F1456" s="94" t="s">
        <v>153</v>
      </c>
      <c r="G1456" s="96">
        <v>7227</v>
      </c>
      <c r="H1456" s="96">
        <f>H1457</f>
        <v>7227</v>
      </c>
      <c r="I1456" s="96">
        <f t="shared" si="705"/>
        <v>5050</v>
      </c>
      <c r="J1456" s="96">
        <f t="shared" si="705"/>
        <v>5050</v>
      </c>
      <c r="K1456" s="96">
        <f t="shared" si="705"/>
        <v>4835.0119999999997</v>
      </c>
      <c r="L1456" s="96">
        <f t="shared" si="681"/>
        <v>66.902061713020615</v>
      </c>
      <c r="M1456" s="96">
        <f t="shared" si="682"/>
        <v>95.742811881188118</v>
      </c>
    </row>
    <row r="1457" spans="1:14" ht="25.5">
      <c r="A1457" s="93" t="s">
        <v>154</v>
      </c>
      <c r="B1457" s="94" t="s">
        <v>648</v>
      </c>
      <c r="C1457" s="94" t="s">
        <v>9</v>
      </c>
      <c r="D1457" s="94" t="s">
        <v>19</v>
      </c>
      <c r="E1457" s="94" t="s">
        <v>658</v>
      </c>
      <c r="F1457" s="94" t="s">
        <v>155</v>
      </c>
      <c r="G1457" s="96">
        <v>7227</v>
      </c>
      <c r="H1457" s="96">
        <v>7227</v>
      </c>
      <c r="I1457" s="96">
        <v>5050</v>
      </c>
      <c r="J1457" s="96">
        <v>5050</v>
      </c>
      <c r="K1457" s="96">
        <v>4835.0119999999997</v>
      </c>
      <c r="L1457" s="96">
        <f t="shared" si="681"/>
        <v>66.902061713020615</v>
      </c>
      <c r="M1457" s="96">
        <f t="shared" si="682"/>
        <v>95.742811881188118</v>
      </c>
    </row>
    <row r="1458" spans="1:14" s="27" customFormat="1">
      <c r="A1458" s="93"/>
      <c r="B1458" s="94"/>
      <c r="C1458" s="94"/>
      <c r="D1458" s="94"/>
      <c r="E1458" s="94"/>
      <c r="F1458" s="94"/>
      <c r="G1458" s="96"/>
      <c r="H1458" s="96"/>
      <c r="I1458" s="96"/>
      <c r="J1458" s="96"/>
      <c r="K1458" s="96"/>
      <c r="L1458" s="96"/>
      <c r="M1458" s="96"/>
      <c r="N1458" s="60"/>
    </row>
    <row r="1459" spans="1:14">
      <c r="A1459" s="93" t="s">
        <v>22</v>
      </c>
      <c r="B1459" s="94" t="s">
        <v>648</v>
      </c>
      <c r="C1459" s="94" t="s">
        <v>9</v>
      </c>
      <c r="D1459" s="94" t="s">
        <v>23</v>
      </c>
      <c r="E1459" s="95" t="s">
        <v>0</v>
      </c>
      <c r="F1459" s="95" t="s">
        <v>0</v>
      </c>
      <c r="G1459" s="96">
        <v>214234</v>
      </c>
      <c r="H1459" s="96">
        <f>H1460</f>
        <v>59253.540139999997</v>
      </c>
      <c r="I1459" s="96">
        <f t="shared" ref="I1459:K1462" si="706">I1460</f>
        <v>0</v>
      </c>
      <c r="J1459" s="96">
        <f t="shared" si="706"/>
        <v>0</v>
      </c>
      <c r="K1459" s="96">
        <f t="shared" si="706"/>
        <v>0</v>
      </c>
      <c r="L1459" s="96">
        <f t="shared" si="681"/>
        <v>0</v>
      </c>
      <c r="M1459" s="96">
        <v>0</v>
      </c>
    </row>
    <row r="1460" spans="1:14">
      <c r="A1460" s="93" t="s">
        <v>659</v>
      </c>
      <c r="B1460" s="94" t="s">
        <v>648</v>
      </c>
      <c r="C1460" s="94" t="s">
        <v>9</v>
      </c>
      <c r="D1460" s="94" t="s">
        <v>23</v>
      </c>
      <c r="E1460" s="94" t="s">
        <v>660</v>
      </c>
      <c r="F1460" s="95" t="s">
        <v>0</v>
      </c>
      <c r="G1460" s="96">
        <v>214234</v>
      </c>
      <c r="H1460" s="96">
        <f>H1461</f>
        <v>59253.540139999997</v>
      </c>
      <c r="I1460" s="96">
        <f t="shared" si="706"/>
        <v>0</v>
      </c>
      <c r="J1460" s="96">
        <f t="shared" si="706"/>
        <v>0</v>
      </c>
      <c r="K1460" s="96">
        <f t="shared" si="706"/>
        <v>0</v>
      </c>
      <c r="L1460" s="96">
        <f t="shared" si="681"/>
        <v>0</v>
      </c>
      <c r="M1460" s="96">
        <v>0</v>
      </c>
    </row>
    <row r="1461" spans="1:14">
      <c r="A1461" s="93" t="s">
        <v>659</v>
      </c>
      <c r="B1461" s="94" t="s">
        <v>648</v>
      </c>
      <c r="C1461" s="94" t="s">
        <v>9</v>
      </c>
      <c r="D1461" s="94" t="s">
        <v>23</v>
      </c>
      <c r="E1461" s="94" t="s">
        <v>661</v>
      </c>
      <c r="F1461" s="95" t="s">
        <v>0</v>
      </c>
      <c r="G1461" s="96">
        <v>214234</v>
      </c>
      <c r="H1461" s="96">
        <f>H1462</f>
        <v>59253.540139999997</v>
      </c>
      <c r="I1461" s="96">
        <f t="shared" si="706"/>
        <v>0</v>
      </c>
      <c r="J1461" s="96">
        <f t="shared" si="706"/>
        <v>0</v>
      </c>
      <c r="K1461" s="96">
        <f t="shared" si="706"/>
        <v>0</v>
      </c>
      <c r="L1461" s="96">
        <f t="shared" si="681"/>
        <v>0</v>
      </c>
      <c r="M1461" s="96">
        <v>0</v>
      </c>
    </row>
    <row r="1462" spans="1:14">
      <c r="A1462" s="93" t="s">
        <v>160</v>
      </c>
      <c r="B1462" s="94" t="s">
        <v>648</v>
      </c>
      <c r="C1462" s="94" t="s">
        <v>9</v>
      </c>
      <c r="D1462" s="94" t="s">
        <v>23</v>
      </c>
      <c r="E1462" s="94" t="s">
        <v>661</v>
      </c>
      <c r="F1462" s="94" t="s">
        <v>161</v>
      </c>
      <c r="G1462" s="96">
        <v>214234</v>
      </c>
      <c r="H1462" s="96">
        <f>H1463</f>
        <v>59253.540139999997</v>
      </c>
      <c r="I1462" s="96">
        <f t="shared" si="706"/>
        <v>0</v>
      </c>
      <c r="J1462" s="96">
        <f t="shared" si="706"/>
        <v>0</v>
      </c>
      <c r="K1462" s="96">
        <f t="shared" si="706"/>
        <v>0</v>
      </c>
      <c r="L1462" s="96">
        <f t="shared" si="681"/>
        <v>0</v>
      </c>
      <c r="M1462" s="96">
        <v>0</v>
      </c>
    </row>
    <row r="1463" spans="1:14">
      <c r="A1463" s="93" t="s">
        <v>434</v>
      </c>
      <c r="B1463" s="94" t="s">
        <v>648</v>
      </c>
      <c r="C1463" s="94" t="s">
        <v>9</v>
      </c>
      <c r="D1463" s="94" t="s">
        <v>23</v>
      </c>
      <c r="E1463" s="94" t="s">
        <v>661</v>
      </c>
      <c r="F1463" s="94" t="s">
        <v>435</v>
      </c>
      <c r="G1463" s="96">
        <v>214234</v>
      </c>
      <c r="H1463" s="96">
        <f>64656.02058-797.92044-1400-204.56-3000</f>
        <v>59253.540139999997</v>
      </c>
      <c r="I1463" s="96">
        <v>0</v>
      </c>
      <c r="J1463" s="96">
        <v>0</v>
      </c>
      <c r="K1463" s="96">
        <v>0</v>
      </c>
      <c r="L1463" s="96">
        <f t="shared" si="681"/>
        <v>0</v>
      </c>
      <c r="M1463" s="96">
        <v>0</v>
      </c>
    </row>
    <row r="1464" spans="1:14" s="27" customFormat="1">
      <c r="A1464" s="93"/>
      <c r="B1464" s="94"/>
      <c r="C1464" s="94"/>
      <c r="D1464" s="94"/>
      <c r="E1464" s="94"/>
      <c r="F1464" s="94"/>
      <c r="G1464" s="96"/>
      <c r="H1464" s="96"/>
      <c r="I1464" s="96"/>
      <c r="J1464" s="96"/>
      <c r="K1464" s="96"/>
      <c r="L1464" s="96"/>
      <c r="M1464" s="96"/>
      <c r="N1464" s="60"/>
    </row>
    <row r="1465" spans="1:14">
      <c r="A1465" s="93" t="s">
        <v>24</v>
      </c>
      <c r="B1465" s="94" t="s">
        <v>648</v>
      </c>
      <c r="C1465" s="94" t="s">
        <v>9</v>
      </c>
      <c r="D1465" s="94" t="s">
        <v>25</v>
      </c>
      <c r="E1465" s="95" t="s">
        <v>0</v>
      </c>
      <c r="F1465" s="95" t="s">
        <v>0</v>
      </c>
      <c r="G1465" s="96">
        <v>30110.5</v>
      </c>
      <c r="H1465" s="96">
        <f>H1466+H1472</f>
        <v>30110.5</v>
      </c>
      <c r="I1465" s="96">
        <f t="shared" ref="I1465:K1465" si="707">I1466+I1472</f>
        <v>27608.139520000001</v>
      </c>
      <c r="J1465" s="96">
        <f t="shared" si="707"/>
        <v>27608.139520000001</v>
      </c>
      <c r="K1465" s="96">
        <f t="shared" si="707"/>
        <v>27597.361720000001</v>
      </c>
      <c r="L1465" s="96">
        <f t="shared" si="681"/>
        <v>91.653614918383951</v>
      </c>
      <c r="M1465" s="96">
        <f t="shared" si="682"/>
        <v>99.960961512845898</v>
      </c>
    </row>
    <row r="1466" spans="1:14" ht="38.25">
      <c r="A1466" s="93" t="s">
        <v>649</v>
      </c>
      <c r="B1466" s="94" t="s">
        <v>648</v>
      </c>
      <c r="C1466" s="94" t="s">
        <v>9</v>
      </c>
      <c r="D1466" s="94" t="s">
        <v>25</v>
      </c>
      <c r="E1466" s="94" t="s">
        <v>650</v>
      </c>
      <c r="F1466" s="95" t="s">
        <v>0</v>
      </c>
      <c r="G1466" s="96">
        <v>27790.5</v>
      </c>
      <c r="H1466" s="96">
        <f>H1467</f>
        <v>27790.5</v>
      </c>
      <c r="I1466" s="96">
        <f t="shared" ref="I1466:K1468" si="708">I1467</f>
        <v>27469.319520000001</v>
      </c>
      <c r="J1466" s="96">
        <f t="shared" si="708"/>
        <v>27469.319520000001</v>
      </c>
      <c r="K1466" s="96">
        <f t="shared" si="708"/>
        <v>27469.319520000001</v>
      </c>
      <c r="L1466" s="96">
        <f t="shared" si="681"/>
        <v>98.844279591946886</v>
      </c>
      <c r="M1466" s="96">
        <f t="shared" si="682"/>
        <v>100</v>
      </c>
    </row>
    <row r="1467" spans="1:14" ht="25.5">
      <c r="A1467" s="93" t="s">
        <v>651</v>
      </c>
      <c r="B1467" s="94" t="s">
        <v>648</v>
      </c>
      <c r="C1467" s="94" t="s">
        <v>9</v>
      </c>
      <c r="D1467" s="94" t="s">
        <v>25</v>
      </c>
      <c r="E1467" s="94" t="s">
        <v>652</v>
      </c>
      <c r="F1467" s="95" t="s">
        <v>0</v>
      </c>
      <c r="G1467" s="96">
        <v>27790.5</v>
      </c>
      <c r="H1467" s="96">
        <f>H1468</f>
        <v>27790.5</v>
      </c>
      <c r="I1467" s="96">
        <f t="shared" si="708"/>
        <v>27469.319520000001</v>
      </c>
      <c r="J1467" s="96">
        <f t="shared" si="708"/>
        <v>27469.319520000001</v>
      </c>
      <c r="K1467" s="96">
        <f t="shared" si="708"/>
        <v>27469.319520000001</v>
      </c>
      <c r="L1467" s="96">
        <f t="shared" si="681"/>
        <v>98.844279591946886</v>
      </c>
      <c r="M1467" s="96">
        <f t="shared" si="682"/>
        <v>100</v>
      </c>
    </row>
    <row r="1468" spans="1:14">
      <c r="A1468" s="93" t="s">
        <v>275</v>
      </c>
      <c r="B1468" s="94" t="s">
        <v>648</v>
      </c>
      <c r="C1468" s="94" t="s">
        <v>9</v>
      </c>
      <c r="D1468" s="94" t="s">
        <v>25</v>
      </c>
      <c r="E1468" s="94" t="s">
        <v>658</v>
      </c>
      <c r="F1468" s="95" t="s">
        <v>0</v>
      </c>
      <c r="G1468" s="96">
        <v>27790.5</v>
      </c>
      <c r="H1468" s="96">
        <f>H1469</f>
        <v>27790.5</v>
      </c>
      <c r="I1468" s="96">
        <f t="shared" si="708"/>
        <v>27469.319520000001</v>
      </c>
      <c r="J1468" s="96">
        <f t="shared" si="708"/>
        <v>27469.319520000001</v>
      </c>
      <c r="K1468" s="96">
        <f t="shared" si="708"/>
        <v>27469.319520000001</v>
      </c>
      <c r="L1468" s="96">
        <f t="shared" si="681"/>
        <v>98.844279591946886</v>
      </c>
      <c r="M1468" s="96">
        <f t="shared" si="682"/>
        <v>100</v>
      </c>
    </row>
    <row r="1469" spans="1:14">
      <c r="A1469" s="93" t="s">
        <v>160</v>
      </c>
      <c r="B1469" s="94" t="s">
        <v>648</v>
      </c>
      <c r="C1469" s="94" t="s">
        <v>9</v>
      </c>
      <c r="D1469" s="94" t="s">
        <v>25</v>
      </c>
      <c r="E1469" s="94" t="s">
        <v>658</v>
      </c>
      <c r="F1469" s="94" t="s">
        <v>161</v>
      </c>
      <c r="G1469" s="96">
        <v>27790.5</v>
      </c>
      <c r="H1469" s="96">
        <f>H1470+H1471</f>
        <v>27790.5</v>
      </c>
      <c r="I1469" s="96">
        <f t="shared" ref="I1469:K1469" si="709">I1470+I1471</f>
        <v>27469.319520000001</v>
      </c>
      <c r="J1469" s="96">
        <f t="shared" si="709"/>
        <v>27469.319520000001</v>
      </c>
      <c r="K1469" s="96">
        <f t="shared" si="709"/>
        <v>27469.319520000001</v>
      </c>
      <c r="L1469" s="96">
        <f t="shared" si="681"/>
        <v>98.844279591946886</v>
      </c>
      <c r="M1469" s="96">
        <f t="shared" si="682"/>
        <v>100</v>
      </c>
    </row>
    <row r="1470" spans="1:14">
      <c r="A1470" s="93" t="s">
        <v>277</v>
      </c>
      <c r="B1470" s="94" t="s">
        <v>648</v>
      </c>
      <c r="C1470" s="94" t="s">
        <v>9</v>
      </c>
      <c r="D1470" s="94" t="s">
        <v>25</v>
      </c>
      <c r="E1470" s="94" t="s">
        <v>658</v>
      </c>
      <c r="F1470" s="94" t="s">
        <v>278</v>
      </c>
      <c r="G1470" s="96">
        <v>26790.5</v>
      </c>
      <c r="H1470" s="96">
        <v>26790.5</v>
      </c>
      <c r="I1470" s="96">
        <v>26719.319520000001</v>
      </c>
      <c r="J1470" s="96">
        <v>26719.319520000001</v>
      </c>
      <c r="K1470" s="96">
        <v>26719.319520000001</v>
      </c>
      <c r="L1470" s="96">
        <f t="shared" si="681"/>
        <v>99.734307011813897</v>
      </c>
      <c r="M1470" s="96">
        <f t="shared" si="682"/>
        <v>100</v>
      </c>
    </row>
    <row r="1471" spans="1:14">
      <c r="A1471" s="93" t="s">
        <v>662</v>
      </c>
      <c r="B1471" s="94" t="s">
        <v>648</v>
      </c>
      <c r="C1471" s="94" t="s">
        <v>9</v>
      </c>
      <c r="D1471" s="94" t="s">
        <v>25</v>
      </c>
      <c r="E1471" s="94" t="s">
        <v>658</v>
      </c>
      <c r="F1471" s="94" t="s">
        <v>663</v>
      </c>
      <c r="G1471" s="96">
        <v>1000</v>
      </c>
      <c r="H1471" s="96">
        <v>1000</v>
      </c>
      <c r="I1471" s="96">
        <v>750</v>
      </c>
      <c r="J1471" s="96">
        <v>750</v>
      </c>
      <c r="K1471" s="96">
        <v>750</v>
      </c>
      <c r="L1471" s="96">
        <f t="shared" si="681"/>
        <v>75</v>
      </c>
      <c r="M1471" s="96">
        <f t="shared" si="682"/>
        <v>100</v>
      </c>
    </row>
    <row r="1472" spans="1:14" ht="38.25">
      <c r="A1472" s="93" t="s">
        <v>443</v>
      </c>
      <c r="B1472" s="94" t="s">
        <v>648</v>
      </c>
      <c r="C1472" s="94" t="s">
        <v>9</v>
      </c>
      <c r="D1472" s="94" t="s">
        <v>25</v>
      </c>
      <c r="E1472" s="94" t="s">
        <v>444</v>
      </c>
      <c r="F1472" s="95" t="s">
        <v>0</v>
      </c>
      <c r="G1472" s="96">
        <v>2320</v>
      </c>
      <c r="H1472" s="96">
        <f>H1473</f>
        <v>2320</v>
      </c>
      <c r="I1472" s="96">
        <f t="shared" ref="I1472:K1472" si="710">I1473</f>
        <v>138.82</v>
      </c>
      <c r="J1472" s="96">
        <f t="shared" si="710"/>
        <v>138.82</v>
      </c>
      <c r="K1472" s="96">
        <f t="shared" si="710"/>
        <v>128.04220000000001</v>
      </c>
      <c r="L1472" s="96">
        <f t="shared" si="681"/>
        <v>5.5190603448275866</v>
      </c>
      <c r="M1472" s="96">
        <f t="shared" si="682"/>
        <v>92.236133122028548</v>
      </c>
    </row>
    <row r="1473" spans="1:13" ht="25.5">
      <c r="A1473" s="93" t="s">
        <v>664</v>
      </c>
      <c r="B1473" s="94" t="s">
        <v>648</v>
      </c>
      <c r="C1473" s="94" t="s">
        <v>9</v>
      </c>
      <c r="D1473" s="94" t="s">
        <v>25</v>
      </c>
      <c r="E1473" s="94" t="s">
        <v>665</v>
      </c>
      <c r="F1473" s="95" t="s">
        <v>0</v>
      </c>
      <c r="G1473" s="96">
        <v>2320</v>
      </c>
      <c r="H1473" s="96">
        <f>H1474+H1476</f>
        <v>2320</v>
      </c>
      <c r="I1473" s="96">
        <f t="shared" ref="I1473:K1473" si="711">I1474+I1476</f>
        <v>138.82</v>
      </c>
      <c r="J1473" s="96">
        <f t="shared" si="711"/>
        <v>138.82</v>
      </c>
      <c r="K1473" s="96">
        <f t="shared" si="711"/>
        <v>128.04220000000001</v>
      </c>
      <c r="L1473" s="96">
        <f t="shared" ref="L1473:L1536" si="712">K1473/H1473*100</f>
        <v>5.5190603448275866</v>
      </c>
      <c r="M1473" s="96">
        <f t="shared" ref="M1473:M1536" si="713">K1473/I1473*100</f>
        <v>92.236133122028548</v>
      </c>
    </row>
    <row r="1474" spans="1:13" ht="38.25">
      <c r="A1474" s="93" t="s">
        <v>148</v>
      </c>
      <c r="B1474" s="94" t="s">
        <v>648</v>
      </c>
      <c r="C1474" s="94" t="s">
        <v>9</v>
      </c>
      <c r="D1474" s="94" t="s">
        <v>25</v>
      </c>
      <c r="E1474" s="94" t="s">
        <v>665</v>
      </c>
      <c r="F1474" s="94" t="s">
        <v>149</v>
      </c>
      <c r="G1474" s="96">
        <v>200</v>
      </c>
      <c r="H1474" s="96">
        <f>H1475</f>
        <v>200</v>
      </c>
      <c r="I1474" s="96">
        <f t="shared" ref="I1474:K1474" si="714">I1475</f>
        <v>95</v>
      </c>
      <c r="J1474" s="96">
        <f t="shared" si="714"/>
        <v>95</v>
      </c>
      <c r="K1474" s="96">
        <f t="shared" si="714"/>
        <v>94.422200000000004</v>
      </c>
      <c r="L1474" s="96">
        <f t="shared" si="712"/>
        <v>47.211100000000002</v>
      </c>
      <c r="M1474" s="96">
        <f t="shared" si="713"/>
        <v>99.391789473684213</v>
      </c>
    </row>
    <row r="1475" spans="1:13">
      <c r="A1475" s="93" t="s">
        <v>150</v>
      </c>
      <c r="B1475" s="94" t="s">
        <v>648</v>
      </c>
      <c r="C1475" s="94" t="s">
        <v>9</v>
      </c>
      <c r="D1475" s="94" t="s">
        <v>25</v>
      </c>
      <c r="E1475" s="94" t="s">
        <v>665</v>
      </c>
      <c r="F1475" s="94" t="s">
        <v>151</v>
      </c>
      <c r="G1475" s="96">
        <v>200</v>
      </c>
      <c r="H1475" s="96">
        <v>200</v>
      </c>
      <c r="I1475" s="96">
        <v>95</v>
      </c>
      <c r="J1475" s="96">
        <v>95</v>
      </c>
      <c r="K1475" s="96">
        <v>94.422200000000004</v>
      </c>
      <c r="L1475" s="96">
        <f t="shared" si="712"/>
        <v>47.211100000000002</v>
      </c>
      <c r="M1475" s="96">
        <f t="shared" si="713"/>
        <v>99.391789473684213</v>
      </c>
    </row>
    <row r="1476" spans="1:13">
      <c r="A1476" s="93" t="s">
        <v>152</v>
      </c>
      <c r="B1476" s="94" t="s">
        <v>648</v>
      </c>
      <c r="C1476" s="94" t="s">
        <v>9</v>
      </c>
      <c r="D1476" s="94" t="s">
        <v>25</v>
      </c>
      <c r="E1476" s="94" t="s">
        <v>665</v>
      </c>
      <c r="F1476" s="94" t="s">
        <v>153</v>
      </c>
      <c r="G1476" s="96">
        <v>2120</v>
      </c>
      <c r="H1476" s="96">
        <f>H1477</f>
        <v>2120</v>
      </c>
      <c r="I1476" s="96">
        <f t="shared" ref="I1476:K1476" si="715">I1477</f>
        <v>43.82</v>
      </c>
      <c r="J1476" s="96">
        <f t="shared" si="715"/>
        <v>43.82</v>
      </c>
      <c r="K1476" s="96">
        <f t="shared" si="715"/>
        <v>33.619999999999997</v>
      </c>
      <c r="L1476" s="96">
        <f t="shared" si="712"/>
        <v>1.5858490566037733</v>
      </c>
      <c r="M1476" s="96">
        <f t="shared" si="713"/>
        <v>76.722957553628476</v>
      </c>
    </row>
    <row r="1477" spans="1:13" ht="25.5">
      <c r="A1477" s="93" t="s">
        <v>154</v>
      </c>
      <c r="B1477" s="94" t="s">
        <v>648</v>
      </c>
      <c r="C1477" s="94" t="s">
        <v>9</v>
      </c>
      <c r="D1477" s="94" t="s">
        <v>25</v>
      </c>
      <c r="E1477" s="94" t="s">
        <v>665</v>
      </c>
      <c r="F1477" s="94" t="s">
        <v>155</v>
      </c>
      <c r="G1477" s="96">
        <v>2120</v>
      </c>
      <c r="H1477" s="96">
        <v>2120</v>
      </c>
      <c r="I1477" s="96">
        <v>43.82</v>
      </c>
      <c r="J1477" s="96">
        <v>43.82</v>
      </c>
      <c r="K1477" s="96">
        <v>33.619999999999997</v>
      </c>
      <c r="L1477" s="96">
        <f t="shared" si="712"/>
        <v>1.5858490566037733</v>
      </c>
      <c r="M1477" s="96">
        <f t="shared" si="713"/>
        <v>76.722957553628476</v>
      </c>
    </row>
    <row r="1478" spans="1:13">
      <c r="A1478" s="97" t="s">
        <v>0</v>
      </c>
      <c r="B1478" s="95" t="s">
        <v>0</v>
      </c>
      <c r="C1478" s="95" t="s">
        <v>0</v>
      </c>
      <c r="D1478" s="95" t="s">
        <v>0</v>
      </c>
      <c r="E1478" s="95" t="s">
        <v>0</v>
      </c>
      <c r="F1478" s="95" t="s">
        <v>0</v>
      </c>
      <c r="G1478" s="98" t="s">
        <v>0</v>
      </c>
      <c r="H1478" s="98"/>
      <c r="I1478" s="98"/>
      <c r="J1478" s="98"/>
      <c r="K1478" s="98"/>
      <c r="L1478" s="98"/>
      <c r="M1478" s="98"/>
    </row>
    <row r="1479" spans="1:13">
      <c r="A1479" s="93" t="s">
        <v>26</v>
      </c>
      <c r="B1479" s="94" t="s">
        <v>648</v>
      </c>
      <c r="C1479" s="94" t="s">
        <v>11</v>
      </c>
      <c r="D1479" s="95" t="s">
        <v>0</v>
      </c>
      <c r="E1479" s="95" t="s">
        <v>0</v>
      </c>
      <c r="F1479" s="95" t="s">
        <v>0</v>
      </c>
      <c r="G1479" s="96">
        <v>28074.400000000001</v>
      </c>
      <c r="H1479" s="96">
        <f t="shared" ref="H1479:H1484" si="716">H1480</f>
        <v>28074.400000000001</v>
      </c>
      <c r="I1479" s="96">
        <f t="shared" ref="I1479:K1484" si="717">I1480</f>
        <v>28074.400000000001</v>
      </c>
      <c r="J1479" s="96">
        <f t="shared" si="717"/>
        <v>28074.400000000001</v>
      </c>
      <c r="K1479" s="96">
        <f t="shared" si="717"/>
        <v>24008.534250000001</v>
      </c>
      <c r="L1479" s="96">
        <f t="shared" si="712"/>
        <v>85.517532876927021</v>
      </c>
      <c r="M1479" s="96">
        <f t="shared" si="713"/>
        <v>85.517532876927021</v>
      </c>
    </row>
    <row r="1480" spans="1:13">
      <c r="A1480" s="93" t="s">
        <v>27</v>
      </c>
      <c r="B1480" s="94" t="s">
        <v>648</v>
      </c>
      <c r="C1480" s="94" t="s">
        <v>11</v>
      </c>
      <c r="D1480" s="94" t="s">
        <v>13</v>
      </c>
      <c r="E1480" s="95" t="s">
        <v>0</v>
      </c>
      <c r="F1480" s="95" t="s">
        <v>0</v>
      </c>
      <c r="G1480" s="96">
        <v>28074.400000000001</v>
      </c>
      <c r="H1480" s="96">
        <f t="shared" si="716"/>
        <v>28074.400000000001</v>
      </c>
      <c r="I1480" s="96">
        <f t="shared" si="717"/>
        <v>28074.400000000001</v>
      </c>
      <c r="J1480" s="96">
        <f t="shared" si="717"/>
        <v>28074.400000000001</v>
      </c>
      <c r="K1480" s="96">
        <f t="shared" si="717"/>
        <v>24008.534250000001</v>
      </c>
      <c r="L1480" s="96">
        <f t="shared" si="712"/>
        <v>85.517532876927021</v>
      </c>
      <c r="M1480" s="96">
        <f t="shared" si="713"/>
        <v>85.517532876927021</v>
      </c>
    </row>
    <row r="1481" spans="1:13" ht="38.25">
      <c r="A1481" s="93" t="s">
        <v>649</v>
      </c>
      <c r="B1481" s="94" t="s">
        <v>648</v>
      </c>
      <c r="C1481" s="94" t="s">
        <v>11</v>
      </c>
      <c r="D1481" s="94" t="s">
        <v>13</v>
      </c>
      <c r="E1481" s="94" t="s">
        <v>650</v>
      </c>
      <c r="F1481" s="95" t="s">
        <v>0</v>
      </c>
      <c r="G1481" s="96">
        <v>28074.400000000001</v>
      </c>
      <c r="H1481" s="96">
        <f t="shared" si="716"/>
        <v>28074.400000000001</v>
      </c>
      <c r="I1481" s="96">
        <f t="shared" si="717"/>
        <v>28074.400000000001</v>
      </c>
      <c r="J1481" s="96">
        <f t="shared" si="717"/>
        <v>28074.400000000001</v>
      </c>
      <c r="K1481" s="96">
        <f t="shared" si="717"/>
        <v>24008.534250000001</v>
      </c>
      <c r="L1481" s="96">
        <f t="shared" si="712"/>
        <v>85.517532876927021</v>
      </c>
      <c r="M1481" s="96">
        <f t="shared" si="713"/>
        <v>85.517532876927021</v>
      </c>
    </row>
    <row r="1482" spans="1:13" ht="25.5">
      <c r="A1482" s="93" t="s">
        <v>651</v>
      </c>
      <c r="B1482" s="94" t="s">
        <v>648</v>
      </c>
      <c r="C1482" s="94" t="s">
        <v>11</v>
      </c>
      <c r="D1482" s="94" t="s">
        <v>13</v>
      </c>
      <c r="E1482" s="94" t="s">
        <v>652</v>
      </c>
      <c r="F1482" s="95" t="s">
        <v>0</v>
      </c>
      <c r="G1482" s="96">
        <v>28074.400000000001</v>
      </c>
      <c r="H1482" s="96">
        <f t="shared" si="716"/>
        <v>28074.400000000001</v>
      </c>
      <c r="I1482" s="96">
        <f t="shared" si="717"/>
        <v>28074.400000000001</v>
      </c>
      <c r="J1482" s="96">
        <f t="shared" si="717"/>
        <v>28074.400000000001</v>
      </c>
      <c r="K1482" s="96">
        <f t="shared" si="717"/>
        <v>24008.534250000001</v>
      </c>
      <c r="L1482" s="96">
        <f t="shared" si="712"/>
        <v>85.517532876927021</v>
      </c>
      <c r="M1482" s="96">
        <f t="shared" si="713"/>
        <v>85.517532876927021</v>
      </c>
    </row>
    <row r="1483" spans="1:13" ht="25.5">
      <c r="A1483" s="93" t="s">
        <v>666</v>
      </c>
      <c r="B1483" s="94" t="s">
        <v>648</v>
      </c>
      <c r="C1483" s="94" t="s">
        <v>11</v>
      </c>
      <c r="D1483" s="94" t="s">
        <v>13</v>
      </c>
      <c r="E1483" s="94" t="s">
        <v>667</v>
      </c>
      <c r="F1483" s="95" t="s">
        <v>0</v>
      </c>
      <c r="G1483" s="96">
        <v>28074.400000000001</v>
      </c>
      <c r="H1483" s="96">
        <f t="shared" si="716"/>
        <v>28074.400000000001</v>
      </c>
      <c r="I1483" s="96">
        <f t="shared" si="717"/>
        <v>28074.400000000001</v>
      </c>
      <c r="J1483" s="96">
        <f t="shared" si="717"/>
        <v>28074.400000000001</v>
      </c>
      <c r="K1483" s="96">
        <f t="shared" si="717"/>
        <v>24008.534250000001</v>
      </c>
      <c r="L1483" s="96">
        <f t="shared" si="712"/>
        <v>85.517532876927021</v>
      </c>
      <c r="M1483" s="96">
        <f t="shared" si="713"/>
        <v>85.517532876927021</v>
      </c>
    </row>
    <row r="1484" spans="1:13">
      <c r="A1484" s="93" t="s">
        <v>105</v>
      </c>
      <c r="B1484" s="94" t="s">
        <v>648</v>
      </c>
      <c r="C1484" s="94" t="s">
        <v>11</v>
      </c>
      <c r="D1484" s="94" t="s">
        <v>13</v>
      </c>
      <c r="E1484" s="94" t="s">
        <v>667</v>
      </c>
      <c r="F1484" s="94" t="s">
        <v>106</v>
      </c>
      <c r="G1484" s="96">
        <v>28074.400000000001</v>
      </c>
      <c r="H1484" s="96">
        <f t="shared" si="716"/>
        <v>28074.400000000001</v>
      </c>
      <c r="I1484" s="96">
        <f t="shared" si="717"/>
        <v>28074.400000000001</v>
      </c>
      <c r="J1484" s="96">
        <f t="shared" si="717"/>
        <v>28074.400000000001</v>
      </c>
      <c r="K1484" s="96">
        <f t="shared" si="717"/>
        <v>24008.534250000001</v>
      </c>
      <c r="L1484" s="96">
        <f t="shared" si="712"/>
        <v>85.517532876927021</v>
      </c>
      <c r="M1484" s="96">
        <f t="shared" si="713"/>
        <v>85.517532876927021</v>
      </c>
    </row>
    <row r="1485" spans="1:13">
      <c r="A1485" s="93" t="s">
        <v>107</v>
      </c>
      <c r="B1485" s="94" t="s">
        <v>648</v>
      </c>
      <c r="C1485" s="94" t="s">
        <v>11</v>
      </c>
      <c r="D1485" s="94" t="s">
        <v>13</v>
      </c>
      <c r="E1485" s="94" t="s">
        <v>667</v>
      </c>
      <c r="F1485" s="94" t="s">
        <v>108</v>
      </c>
      <c r="G1485" s="96">
        <v>28074.400000000001</v>
      </c>
      <c r="H1485" s="96">
        <v>28074.400000000001</v>
      </c>
      <c r="I1485" s="96">
        <v>28074.400000000001</v>
      </c>
      <c r="J1485" s="96">
        <v>28074.400000000001</v>
      </c>
      <c r="K1485" s="96">
        <v>24008.534250000001</v>
      </c>
      <c r="L1485" s="96">
        <f t="shared" si="712"/>
        <v>85.517532876927021</v>
      </c>
      <c r="M1485" s="96">
        <f t="shared" si="713"/>
        <v>85.517532876927021</v>
      </c>
    </row>
    <row r="1486" spans="1:13">
      <c r="A1486" s="97" t="s">
        <v>0</v>
      </c>
      <c r="B1486" s="95" t="s">
        <v>0</v>
      </c>
      <c r="C1486" s="95" t="s">
        <v>0</v>
      </c>
      <c r="D1486" s="95" t="s">
        <v>0</v>
      </c>
      <c r="E1486" s="95" t="s">
        <v>0</v>
      </c>
      <c r="F1486" s="95" t="s">
        <v>0</v>
      </c>
      <c r="G1486" s="98" t="s">
        <v>0</v>
      </c>
      <c r="H1486" s="98"/>
      <c r="I1486" s="98"/>
      <c r="J1486" s="98"/>
      <c r="K1486" s="98"/>
      <c r="L1486" s="98"/>
      <c r="M1486" s="98"/>
    </row>
    <row r="1487" spans="1:13">
      <c r="A1487" s="93" t="s">
        <v>81</v>
      </c>
      <c r="B1487" s="94" t="s">
        <v>648</v>
      </c>
      <c r="C1487" s="94" t="s">
        <v>25</v>
      </c>
      <c r="D1487" s="95" t="s">
        <v>0</v>
      </c>
      <c r="E1487" s="95" t="s">
        <v>0</v>
      </c>
      <c r="F1487" s="95" t="s">
        <v>0</v>
      </c>
      <c r="G1487" s="96">
        <v>2195809.9</v>
      </c>
      <c r="H1487" s="96">
        <f t="shared" ref="H1487:K1492" si="718">H1488</f>
        <v>2195809.9</v>
      </c>
      <c r="I1487" s="96">
        <f t="shared" si="718"/>
        <v>1059474.97863</v>
      </c>
      <c r="J1487" s="96">
        <f t="shared" si="718"/>
        <v>1059474.97863</v>
      </c>
      <c r="K1487" s="96">
        <f t="shared" si="718"/>
        <v>1059474.97863</v>
      </c>
      <c r="L1487" s="96">
        <f t="shared" si="712"/>
        <v>48.249849799383817</v>
      </c>
      <c r="M1487" s="96">
        <f t="shared" si="713"/>
        <v>100</v>
      </c>
    </row>
    <row r="1488" spans="1:13">
      <c r="A1488" s="93" t="s">
        <v>82</v>
      </c>
      <c r="B1488" s="94" t="s">
        <v>648</v>
      </c>
      <c r="C1488" s="94" t="s">
        <v>25</v>
      </c>
      <c r="D1488" s="94" t="s">
        <v>9</v>
      </c>
      <c r="E1488" s="95" t="s">
        <v>0</v>
      </c>
      <c r="F1488" s="95" t="s">
        <v>0</v>
      </c>
      <c r="G1488" s="96">
        <v>2195809.9</v>
      </c>
      <c r="H1488" s="96">
        <f t="shared" si="718"/>
        <v>2195809.9</v>
      </c>
      <c r="I1488" s="96">
        <f t="shared" si="718"/>
        <v>1059474.97863</v>
      </c>
      <c r="J1488" s="96">
        <f t="shared" si="718"/>
        <v>1059474.97863</v>
      </c>
      <c r="K1488" s="96">
        <f t="shared" si="718"/>
        <v>1059474.97863</v>
      </c>
      <c r="L1488" s="96">
        <f t="shared" si="712"/>
        <v>48.249849799383817</v>
      </c>
      <c r="M1488" s="96">
        <f t="shared" si="713"/>
        <v>100</v>
      </c>
    </row>
    <row r="1489" spans="1:13" ht="38.25">
      <c r="A1489" s="93" t="s">
        <v>649</v>
      </c>
      <c r="B1489" s="94" t="s">
        <v>648</v>
      </c>
      <c r="C1489" s="94" t="s">
        <v>25</v>
      </c>
      <c r="D1489" s="94" t="s">
        <v>9</v>
      </c>
      <c r="E1489" s="94" t="s">
        <v>650</v>
      </c>
      <c r="F1489" s="95" t="s">
        <v>0</v>
      </c>
      <c r="G1489" s="96">
        <v>2195809.9</v>
      </c>
      <c r="H1489" s="96">
        <f t="shared" si="718"/>
        <v>2195809.9</v>
      </c>
      <c r="I1489" s="96">
        <f t="shared" si="718"/>
        <v>1059474.97863</v>
      </c>
      <c r="J1489" s="96">
        <f t="shared" si="718"/>
        <v>1059474.97863</v>
      </c>
      <c r="K1489" s="96">
        <f t="shared" si="718"/>
        <v>1059474.97863</v>
      </c>
      <c r="L1489" s="96">
        <f t="shared" si="712"/>
        <v>48.249849799383817</v>
      </c>
      <c r="M1489" s="96">
        <f t="shared" si="713"/>
        <v>100</v>
      </c>
    </row>
    <row r="1490" spans="1:13">
      <c r="A1490" s="93" t="s">
        <v>668</v>
      </c>
      <c r="B1490" s="94" t="s">
        <v>648</v>
      </c>
      <c r="C1490" s="94" t="s">
        <v>25</v>
      </c>
      <c r="D1490" s="94" t="s">
        <v>9</v>
      </c>
      <c r="E1490" s="94" t="s">
        <v>669</v>
      </c>
      <c r="F1490" s="95" t="s">
        <v>0</v>
      </c>
      <c r="G1490" s="96">
        <v>2195809.9</v>
      </c>
      <c r="H1490" s="96">
        <f t="shared" si="718"/>
        <v>2195809.9</v>
      </c>
      <c r="I1490" s="96">
        <f t="shared" si="718"/>
        <v>1059474.97863</v>
      </c>
      <c r="J1490" s="96">
        <f t="shared" si="718"/>
        <v>1059474.97863</v>
      </c>
      <c r="K1490" s="96">
        <f t="shared" si="718"/>
        <v>1059474.97863</v>
      </c>
      <c r="L1490" s="96">
        <f t="shared" si="712"/>
        <v>48.249849799383817</v>
      </c>
      <c r="M1490" s="96">
        <f t="shared" si="713"/>
        <v>100</v>
      </c>
    </row>
    <row r="1491" spans="1:13">
      <c r="A1491" s="93" t="s">
        <v>670</v>
      </c>
      <c r="B1491" s="94" t="s">
        <v>648</v>
      </c>
      <c r="C1491" s="94" t="s">
        <v>25</v>
      </c>
      <c r="D1491" s="94" t="s">
        <v>9</v>
      </c>
      <c r="E1491" s="94" t="s">
        <v>671</v>
      </c>
      <c r="F1491" s="95" t="s">
        <v>0</v>
      </c>
      <c r="G1491" s="96">
        <v>2195809.9</v>
      </c>
      <c r="H1491" s="96">
        <f t="shared" si="718"/>
        <v>2195809.9</v>
      </c>
      <c r="I1491" s="96">
        <f t="shared" ref="I1491:K1492" si="719">I1492</f>
        <v>1059474.97863</v>
      </c>
      <c r="J1491" s="96">
        <f t="shared" si="719"/>
        <v>1059474.97863</v>
      </c>
      <c r="K1491" s="96">
        <f t="shared" si="719"/>
        <v>1059474.97863</v>
      </c>
      <c r="L1491" s="96">
        <f t="shared" si="712"/>
        <v>48.249849799383817</v>
      </c>
      <c r="M1491" s="96">
        <f t="shared" si="713"/>
        <v>100</v>
      </c>
    </row>
    <row r="1492" spans="1:13">
      <c r="A1492" s="93" t="s">
        <v>672</v>
      </c>
      <c r="B1492" s="94" t="s">
        <v>648</v>
      </c>
      <c r="C1492" s="94" t="s">
        <v>25</v>
      </c>
      <c r="D1492" s="94" t="s">
        <v>9</v>
      </c>
      <c r="E1492" s="94" t="s">
        <v>671</v>
      </c>
      <c r="F1492" s="94" t="s">
        <v>673</v>
      </c>
      <c r="G1492" s="96">
        <v>2195809.9</v>
      </c>
      <c r="H1492" s="96">
        <f t="shared" si="718"/>
        <v>2195809.9</v>
      </c>
      <c r="I1492" s="96">
        <f t="shared" si="719"/>
        <v>1059474.97863</v>
      </c>
      <c r="J1492" s="96">
        <f t="shared" si="719"/>
        <v>1059474.97863</v>
      </c>
      <c r="K1492" s="96">
        <f t="shared" si="719"/>
        <v>1059474.97863</v>
      </c>
      <c r="L1492" s="96">
        <f t="shared" si="712"/>
        <v>48.249849799383817</v>
      </c>
      <c r="M1492" s="96">
        <f t="shared" si="713"/>
        <v>100</v>
      </c>
    </row>
    <row r="1493" spans="1:13">
      <c r="A1493" s="93" t="s">
        <v>674</v>
      </c>
      <c r="B1493" s="94" t="s">
        <v>648</v>
      </c>
      <c r="C1493" s="94" t="s">
        <v>25</v>
      </c>
      <c r="D1493" s="94" t="s">
        <v>9</v>
      </c>
      <c r="E1493" s="94" t="s">
        <v>671</v>
      </c>
      <c r="F1493" s="94" t="s">
        <v>675</v>
      </c>
      <c r="G1493" s="96">
        <v>2195809.9</v>
      </c>
      <c r="H1493" s="96">
        <v>2195809.9</v>
      </c>
      <c r="I1493" s="96">
        <v>1059474.97863</v>
      </c>
      <c r="J1493" s="96">
        <v>1059474.97863</v>
      </c>
      <c r="K1493" s="96">
        <v>1059474.97863</v>
      </c>
      <c r="L1493" s="96">
        <f t="shared" si="712"/>
        <v>48.249849799383817</v>
      </c>
      <c r="M1493" s="96">
        <f t="shared" si="713"/>
        <v>100</v>
      </c>
    </row>
    <row r="1494" spans="1:13" ht="63.75">
      <c r="A1494" s="119" t="s">
        <v>676</v>
      </c>
      <c r="B1494" s="97" t="s">
        <v>0</v>
      </c>
      <c r="C1494" s="97" t="s">
        <v>0</v>
      </c>
      <c r="D1494" s="97" t="s">
        <v>0</v>
      </c>
      <c r="E1494" s="97" t="s">
        <v>0</v>
      </c>
      <c r="F1494" s="97" t="s">
        <v>0</v>
      </c>
      <c r="G1494" s="96">
        <v>711.1</v>
      </c>
      <c r="H1494" s="96">
        <v>711.1</v>
      </c>
      <c r="I1494" s="96">
        <v>0</v>
      </c>
      <c r="J1494" s="96">
        <v>0</v>
      </c>
      <c r="K1494" s="96">
        <v>0</v>
      </c>
      <c r="L1494" s="96">
        <v>0</v>
      </c>
      <c r="M1494" s="96">
        <v>0</v>
      </c>
    </row>
    <row r="1495" spans="1:13" ht="76.5">
      <c r="A1495" s="119" t="s">
        <v>677</v>
      </c>
      <c r="B1495" s="97" t="s">
        <v>0</v>
      </c>
      <c r="C1495" s="97" t="s">
        <v>0</v>
      </c>
      <c r="D1495" s="97" t="s">
        <v>0</v>
      </c>
      <c r="E1495" s="97" t="s">
        <v>0</v>
      </c>
      <c r="F1495" s="97" t="s">
        <v>0</v>
      </c>
      <c r="G1495" s="96">
        <v>1477.3</v>
      </c>
      <c r="H1495" s="96">
        <v>1477.3</v>
      </c>
      <c r="I1495" s="96">
        <v>0</v>
      </c>
      <c r="J1495" s="96">
        <v>0</v>
      </c>
      <c r="K1495" s="96">
        <v>0</v>
      </c>
      <c r="L1495" s="96">
        <v>0</v>
      </c>
      <c r="M1495" s="96">
        <v>0</v>
      </c>
    </row>
    <row r="1496" spans="1:13" ht="76.5">
      <c r="A1496" s="119" t="s">
        <v>678</v>
      </c>
      <c r="B1496" s="97" t="s">
        <v>0</v>
      </c>
      <c r="C1496" s="97" t="s">
        <v>0</v>
      </c>
      <c r="D1496" s="97" t="s">
        <v>0</v>
      </c>
      <c r="E1496" s="97" t="s">
        <v>0</v>
      </c>
      <c r="F1496" s="97" t="s">
        <v>0</v>
      </c>
      <c r="G1496" s="96">
        <v>332.8</v>
      </c>
      <c r="H1496" s="96">
        <v>332.8</v>
      </c>
      <c r="I1496" s="96">
        <v>0</v>
      </c>
      <c r="J1496" s="96">
        <v>0</v>
      </c>
      <c r="K1496" s="96">
        <v>0</v>
      </c>
      <c r="L1496" s="96">
        <v>0</v>
      </c>
      <c r="M1496" s="96">
        <v>0</v>
      </c>
    </row>
    <row r="1497" spans="1:13" ht="76.5">
      <c r="A1497" s="119" t="s">
        <v>679</v>
      </c>
      <c r="B1497" s="97" t="s">
        <v>0</v>
      </c>
      <c r="C1497" s="97" t="s">
        <v>0</v>
      </c>
      <c r="D1497" s="97" t="s">
        <v>0</v>
      </c>
      <c r="E1497" s="97" t="s">
        <v>0</v>
      </c>
      <c r="F1497" s="97" t="s">
        <v>0</v>
      </c>
      <c r="G1497" s="96">
        <v>74</v>
      </c>
      <c r="H1497" s="96">
        <v>74</v>
      </c>
      <c r="I1497" s="96">
        <v>0</v>
      </c>
      <c r="J1497" s="96">
        <v>0</v>
      </c>
      <c r="K1497" s="96">
        <v>0</v>
      </c>
      <c r="L1497" s="96">
        <v>0</v>
      </c>
      <c r="M1497" s="96">
        <v>0</v>
      </c>
    </row>
    <row r="1498" spans="1:13">
      <c r="A1498" s="97" t="s">
        <v>0</v>
      </c>
      <c r="B1498" s="95" t="s">
        <v>0</v>
      </c>
      <c r="C1498" s="95" t="s">
        <v>0</v>
      </c>
      <c r="D1498" s="95" t="s">
        <v>0</v>
      </c>
      <c r="E1498" s="95" t="s">
        <v>0</v>
      </c>
      <c r="F1498" s="95" t="s">
        <v>0</v>
      </c>
      <c r="G1498" s="98" t="s">
        <v>0</v>
      </c>
      <c r="H1498" s="98"/>
      <c r="I1498" s="98"/>
      <c r="J1498" s="98"/>
      <c r="K1498" s="98"/>
      <c r="L1498" s="98"/>
      <c r="M1498" s="98"/>
    </row>
    <row r="1499" spans="1:13" ht="25.5">
      <c r="A1499" s="93" t="s">
        <v>83</v>
      </c>
      <c r="B1499" s="94" t="s">
        <v>648</v>
      </c>
      <c r="C1499" s="94" t="s">
        <v>84</v>
      </c>
      <c r="D1499" s="95" t="s">
        <v>0</v>
      </c>
      <c r="E1499" s="95" t="s">
        <v>0</v>
      </c>
      <c r="F1499" s="95" t="s">
        <v>0</v>
      </c>
      <c r="G1499" s="96">
        <v>3106873</v>
      </c>
      <c r="H1499" s="96">
        <f>H1500+H1510+H1520</f>
        <v>3106873</v>
      </c>
      <c r="I1499" s="96">
        <f t="shared" ref="I1499:K1499" si="720">I1500+I1510+I1520</f>
        <v>2386461.2000000002</v>
      </c>
      <c r="J1499" s="96">
        <f t="shared" si="720"/>
        <v>2386461.2000000002</v>
      </c>
      <c r="K1499" s="96">
        <f t="shared" si="720"/>
        <v>2386461.2000000002</v>
      </c>
      <c r="L1499" s="96">
        <f t="shared" si="712"/>
        <v>76.812319010143</v>
      </c>
      <c r="M1499" s="96">
        <f t="shared" si="713"/>
        <v>100</v>
      </c>
    </row>
    <row r="1500" spans="1:13" ht="25.5">
      <c r="A1500" s="93" t="s">
        <v>85</v>
      </c>
      <c r="B1500" s="94" t="s">
        <v>648</v>
      </c>
      <c r="C1500" s="94" t="s">
        <v>84</v>
      </c>
      <c r="D1500" s="94" t="s">
        <v>9</v>
      </c>
      <c r="E1500" s="95" t="s">
        <v>0</v>
      </c>
      <c r="F1500" s="95" t="s">
        <v>0</v>
      </c>
      <c r="G1500" s="96">
        <v>841508.2</v>
      </c>
      <c r="H1500" s="96">
        <f>H1501</f>
        <v>841508.20000000007</v>
      </c>
      <c r="I1500" s="96">
        <f t="shared" ref="I1500:K1501" si="721">I1501</f>
        <v>722893.20000000007</v>
      </c>
      <c r="J1500" s="96">
        <f t="shared" si="721"/>
        <v>722893.20000000007</v>
      </c>
      <c r="K1500" s="96">
        <f t="shared" si="721"/>
        <v>722893.20000000007</v>
      </c>
      <c r="L1500" s="96">
        <f t="shared" si="712"/>
        <v>85.904474846472084</v>
      </c>
      <c r="M1500" s="96">
        <f t="shared" si="713"/>
        <v>100</v>
      </c>
    </row>
    <row r="1501" spans="1:13" ht="38.25">
      <c r="A1501" s="93" t="s">
        <v>649</v>
      </c>
      <c r="B1501" s="94" t="s">
        <v>648</v>
      </c>
      <c r="C1501" s="94" t="s">
        <v>84</v>
      </c>
      <c r="D1501" s="94" t="s">
        <v>9</v>
      </c>
      <c r="E1501" s="94" t="s">
        <v>650</v>
      </c>
      <c r="F1501" s="95" t="s">
        <v>0</v>
      </c>
      <c r="G1501" s="96">
        <v>841508.2</v>
      </c>
      <c r="H1501" s="96">
        <f>H1502</f>
        <v>841508.20000000007</v>
      </c>
      <c r="I1501" s="96">
        <f t="shared" si="721"/>
        <v>722893.20000000007</v>
      </c>
      <c r="J1501" s="96">
        <f t="shared" si="721"/>
        <v>722893.20000000007</v>
      </c>
      <c r="K1501" s="96">
        <f t="shared" si="721"/>
        <v>722893.20000000007</v>
      </c>
      <c r="L1501" s="96">
        <f t="shared" si="712"/>
        <v>85.904474846472084</v>
      </c>
      <c r="M1501" s="96">
        <f t="shared" si="713"/>
        <v>100</v>
      </c>
    </row>
    <row r="1502" spans="1:13" ht="25.5">
      <c r="A1502" s="93" t="s">
        <v>680</v>
      </c>
      <c r="B1502" s="94" t="s">
        <v>648</v>
      </c>
      <c r="C1502" s="94" t="s">
        <v>84</v>
      </c>
      <c r="D1502" s="94" t="s">
        <v>9</v>
      </c>
      <c r="E1502" s="94" t="s">
        <v>681</v>
      </c>
      <c r="F1502" s="95" t="s">
        <v>0</v>
      </c>
      <c r="G1502" s="96">
        <v>841508.2</v>
      </c>
      <c r="H1502" s="96">
        <f>H1503+H1506</f>
        <v>841508.20000000007</v>
      </c>
      <c r="I1502" s="96">
        <f t="shared" ref="I1502:K1502" si="722">I1503+I1506</f>
        <v>722893.20000000007</v>
      </c>
      <c r="J1502" s="96">
        <f t="shared" si="722"/>
        <v>722893.20000000007</v>
      </c>
      <c r="K1502" s="96">
        <f t="shared" si="722"/>
        <v>722893.20000000007</v>
      </c>
      <c r="L1502" s="96">
        <f t="shared" si="712"/>
        <v>85.904474846472084</v>
      </c>
      <c r="M1502" s="96">
        <f t="shared" si="713"/>
        <v>100</v>
      </c>
    </row>
    <row r="1503" spans="1:13">
      <c r="A1503" s="93" t="s">
        <v>682</v>
      </c>
      <c r="B1503" s="94" t="s">
        <v>648</v>
      </c>
      <c r="C1503" s="94" t="s">
        <v>84</v>
      </c>
      <c r="D1503" s="94" t="s">
        <v>9</v>
      </c>
      <c r="E1503" s="94" t="s">
        <v>683</v>
      </c>
      <c r="F1503" s="95" t="s">
        <v>0</v>
      </c>
      <c r="G1503" s="96">
        <v>40525.9</v>
      </c>
      <c r="H1503" s="96">
        <f>H1504</f>
        <v>40525.9</v>
      </c>
      <c r="I1503" s="96">
        <f t="shared" ref="I1503:K1504" si="723">I1504</f>
        <v>35384.9</v>
      </c>
      <c r="J1503" s="96">
        <f t="shared" si="723"/>
        <v>35384.9</v>
      </c>
      <c r="K1503" s="96">
        <f t="shared" si="723"/>
        <v>35384.9</v>
      </c>
      <c r="L1503" s="96">
        <f t="shared" si="712"/>
        <v>87.314285432279121</v>
      </c>
      <c r="M1503" s="96">
        <f t="shared" si="713"/>
        <v>100</v>
      </c>
    </row>
    <row r="1504" spans="1:13">
      <c r="A1504" s="93" t="s">
        <v>105</v>
      </c>
      <c r="B1504" s="94" t="s">
        <v>648</v>
      </c>
      <c r="C1504" s="94" t="s">
        <v>84</v>
      </c>
      <c r="D1504" s="94" t="s">
        <v>9</v>
      </c>
      <c r="E1504" s="94" t="s">
        <v>683</v>
      </c>
      <c r="F1504" s="94" t="s">
        <v>106</v>
      </c>
      <c r="G1504" s="96">
        <v>40525.9</v>
      </c>
      <c r="H1504" s="96">
        <f>H1505</f>
        <v>40525.9</v>
      </c>
      <c r="I1504" s="96">
        <f t="shared" si="723"/>
        <v>35384.9</v>
      </c>
      <c r="J1504" s="96">
        <f t="shared" si="723"/>
        <v>35384.9</v>
      </c>
      <c r="K1504" s="96">
        <f t="shared" si="723"/>
        <v>35384.9</v>
      </c>
      <c r="L1504" s="96">
        <f t="shared" si="712"/>
        <v>87.314285432279121</v>
      </c>
      <c r="M1504" s="96">
        <f t="shared" si="713"/>
        <v>100</v>
      </c>
    </row>
    <row r="1505" spans="1:14">
      <c r="A1505" s="93" t="s">
        <v>684</v>
      </c>
      <c r="B1505" s="94" t="s">
        <v>648</v>
      </c>
      <c r="C1505" s="94" t="s">
        <v>84</v>
      </c>
      <c r="D1505" s="94" t="s">
        <v>9</v>
      </c>
      <c r="E1505" s="94" t="s">
        <v>683</v>
      </c>
      <c r="F1505" s="94" t="s">
        <v>685</v>
      </c>
      <c r="G1505" s="96">
        <v>40525.9</v>
      </c>
      <c r="H1505" s="96">
        <v>40525.9</v>
      </c>
      <c r="I1505" s="96">
        <v>35384.9</v>
      </c>
      <c r="J1505" s="96">
        <v>35384.9</v>
      </c>
      <c r="K1505" s="96">
        <v>35384.9</v>
      </c>
      <c r="L1505" s="96">
        <f t="shared" si="712"/>
        <v>87.314285432279121</v>
      </c>
      <c r="M1505" s="96">
        <f t="shared" si="713"/>
        <v>100</v>
      </c>
    </row>
    <row r="1506" spans="1:14" ht="25.5">
      <c r="A1506" s="93" t="s">
        <v>686</v>
      </c>
      <c r="B1506" s="94" t="s">
        <v>648</v>
      </c>
      <c r="C1506" s="94" t="s">
        <v>84</v>
      </c>
      <c r="D1506" s="94" t="s">
        <v>9</v>
      </c>
      <c r="E1506" s="94" t="s">
        <v>687</v>
      </c>
      <c r="F1506" s="95" t="s">
        <v>0</v>
      </c>
      <c r="G1506" s="96">
        <v>800982.3</v>
      </c>
      <c r="H1506" s="114">
        <f>H1507</f>
        <v>800982.3</v>
      </c>
      <c r="I1506" s="114">
        <f t="shared" ref="I1506:K1507" si="724">I1507</f>
        <v>687508.3</v>
      </c>
      <c r="J1506" s="114">
        <f t="shared" si="724"/>
        <v>687508.3</v>
      </c>
      <c r="K1506" s="114">
        <f t="shared" si="724"/>
        <v>687508.3</v>
      </c>
      <c r="L1506" s="96">
        <f t="shared" si="712"/>
        <v>85.833145126927278</v>
      </c>
      <c r="M1506" s="96">
        <f t="shared" si="713"/>
        <v>100</v>
      </c>
    </row>
    <row r="1507" spans="1:14">
      <c r="A1507" s="93" t="s">
        <v>105</v>
      </c>
      <c r="B1507" s="94" t="s">
        <v>648</v>
      </c>
      <c r="C1507" s="94" t="s">
        <v>84</v>
      </c>
      <c r="D1507" s="94" t="s">
        <v>9</v>
      </c>
      <c r="E1507" s="94" t="s">
        <v>687</v>
      </c>
      <c r="F1507" s="94" t="s">
        <v>106</v>
      </c>
      <c r="G1507" s="96">
        <v>800982.3</v>
      </c>
      <c r="H1507" s="96">
        <f>H1508</f>
        <v>800982.3</v>
      </c>
      <c r="I1507" s="96">
        <f t="shared" si="724"/>
        <v>687508.3</v>
      </c>
      <c r="J1507" s="96">
        <f t="shared" si="724"/>
        <v>687508.3</v>
      </c>
      <c r="K1507" s="96">
        <f t="shared" si="724"/>
        <v>687508.3</v>
      </c>
      <c r="L1507" s="96">
        <f t="shared" si="712"/>
        <v>85.833145126927278</v>
      </c>
      <c r="M1507" s="96">
        <f t="shared" si="713"/>
        <v>100</v>
      </c>
    </row>
    <row r="1508" spans="1:14">
      <c r="A1508" s="93" t="s">
        <v>684</v>
      </c>
      <c r="B1508" s="94" t="s">
        <v>648</v>
      </c>
      <c r="C1508" s="94" t="s">
        <v>84</v>
      </c>
      <c r="D1508" s="94" t="s">
        <v>9</v>
      </c>
      <c r="E1508" s="94" t="s">
        <v>687</v>
      </c>
      <c r="F1508" s="94" t="s">
        <v>685</v>
      </c>
      <c r="G1508" s="96">
        <v>800982.3</v>
      </c>
      <c r="H1508" s="96">
        <v>800982.3</v>
      </c>
      <c r="I1508" s="96">
        <v>687508.3</v>
      </c>
      <c r="J1508" s="96">
        <v>687508.3</v>
      </c>
      <c r="K1508" s="96">
        <v>687508.3</v>
      </c>
      <c r="L1508" s="96">
        <f t="shared" si="712"/>
        <v>85.833145126927278</v>
      </c>
      <c r="M1508" s="96">
        <f t="shared" si="713"/>
        <v>100</v>
      </c>
    </row>
    <row r="1509" spans="1:14" s="27" customFormat="1">
      <c r="A1509" s="93"/>
      <c r="B1509" s="94"/>
      <c r="C1509" s="94"/>
      <c r="D1509" s="94"/>
      <c r="E1509" s="94"/>
      <c r="F1509" s="94"/>
      <c r="G1509" s="96"/>
      <c r="H1509" s="96"/>
      <c r="I1509" s="96"/>
      <c r="J1509" s="96"/>
      <c r="K1509" s="96"/>
      <c r="L1509" s="96"/>
      <c r="M1509" s="96"/>
      <c r="N1509" s="60"/>
    </row>
    <row r="1510" spans="1:14">
      <c r="A1510" s="93" t="s">
        <v>86</v>
      </c>
      <c r="B1510" s="94" t="s">
        <v>648</v>
      </c>
      <c r="C1510" s="94" t="s">
        <v>84</v>
      </c>
      <c r="D1510" s="94" t="s">
        <v>11</v>
      </c>
      <c r="E1510" s="95" t="s">
        <v>0</v>
      </c>
      <c r="F1510" s="95" t="s">
        <v>0</v>
      </c>
      <c r="G1510" s="96">
        <v>230609.1</v>
      </c>
      <c r="H1510" s="96">
        <f>H1511</f>
        <v>230609.1</v>
      </c>
      <c r="I1510" s="96">
        <f t="shared" ref="I1510:K1511" si="725">I1511</f>
        <v>128447.8</v>
      </c>
      <c r="J1510" s="96">
        <f t="shared" si="725"/>
        <v>128447.8</v>
      </c>
      <c r="K1510" s="96">
        <f t="shared" si="725"/>
        <v>128447.8</v>
      </c>
      <c r="L1510" s="96">
        <f t="shared" si="712"/>
        <v>55.69936312140328</v>
      </c>
      <c r="M1510" s="96">
        <f t="shared" si="713"/>
        <v>100</v>
      </c>
    </row>
    <row r="1511" spans="1:14" ht="38.25">
      <c r="A1511" s="93" t="s">
        <v>649</v>
      </c>
      <c r="B1511" s="94" t="s">
        <v>648</v>
      </c>
      <c r="C1511" s="94" t="s">
        <v>84</v>
      </c>
      <c r="D1511" s="94" t="s">
        <v>11</v>
      </c>
      <c r="E1511" s="94" t="s">
        <v>650</v>
      </c>
      <c r="F1511" s="95" t="s">
        <v>0</v>
      </c>
      <c r="G1511" s="96">
        <v>230609.1</v>
      </c>
      <c r="H1511" s="96">
        <f>H1512</f>
        <v>230609.1</v>
      </c>
      <c r="I1511" s="96">
        <f t="shared" si="725"/>
        <v>128447.8</v>
      </c>
      <c r="J1511" s="96">
        <f t="shared" si="725"/>
        <v>128447.8</v>
      </c>
      <c r="K1511" s="96">
        <f t="shared" si="725"/>
        <v>128447.8</v>
      </c>
      <c r="L1511" s="96">
        <f t="shared" si="712"/>
        <v>55.69936312140328</v>
      </c>
      <c r="M1511" s="96">
        <f t="shared" si="713"/>
        <v>100</v>
      </c>
    </row>
    <row r="1512" spans="1:14" ht="25.5">
      <c r="A1512" s="93" t="s">
        <v>680</v>
      </c>
      <c r="B1512" s="94" t="s">
        <v>648</v>
      </c>
      <c r="C1512" s="94" t="s">
        <v>84</v>
      </c>
      <c r="D1512" s="94" t="s">
        <v>11</v>
      </c>
      <c r="E1512" s="94" t="s">
        <v>681</v>
      </c>
      <c r="F1512" s="95" t="s">
        <v>0</v>
      </c>
      <c r="G1512" s="96">
        <v>230609.1</v>
      </c>
      <c r="H1512" s="96">
        <f>H1513+H1516</f>
        <v>230609.1</v>
      </c>
      <c r="I1512" s="96">
        <f t="shared" ref="I1512:K1512" si="726">I1513+I1516</f>
        <v>128447.8</v>
      </c>
      <c r="J1512" s="96">
        <f t="shared" si="726"/>
        <v>128447.8</v>
      </c>
      <c r="K1512" s="96">
        <f t="shared" si="726"/>
        <v>128447.8</v>
      </c>
      <c r="L1512" s="96">
        <f t="shared" si="712"/>
        <v>55.69936312140328</v>
      </c>
      <c r="M1512" s="96">
        <f t="shared" si="713"/>
        <v>100</v>
      </c>
    </row>
    <row r="1513" spans="1:14" ht="25.5">
      <c r="A1513" s="93" t="s">
        <v>688</v>
      </c>
      <c r="B1513" s="94" t="s">
        <v>648</v>
      </c>
      <c r="C1513" s="94" t="s">
        <v>84</v>
      </c>
      <c r="D1513" s="94" t="s">
        <v>11</v>
      </c>
      <c r="E1513" s="94" t="s">
        <v>689</v>
      </c>
      <c r="F1513" s="95" t="s">
        <v>0</v>
      </c>
      <c r="G1513" s="96">
        <v>182609.1</v>
      </c>
      <c r="H1513" s="96">
        <f>H1514</f>
        <v>182609.1</v>
      </c>
      <c r="I1513" s="96">
        <f t="shared" ref="I1513:K1513" si="727">I1514</f>
        <v>122956</v>
      </c>
      <c r="J1513" s="96">
        <f t="shared" si="727"/>
        <v>122956</v>
      </c>
      <c r="K1513" s="96">
        <f t="shared" si="727"/>
        <v>122956</v>
      </c>
      <c r="L1513" s="96">
        <f t="shared" si="712"/>
        <v>67.332898524772304</v>
      </c>
      <c r="M1513" s="96">
        <f t="shared" si="713"/>
        <v>100</v>
      </c>
    </row>
    <row r="1514" spans="1:14">
      <c r="A1514" s="93" t="s">
        <v>105</v>
      </c>
      <c r="B1514" s="94" t="s">
        <v>648</v>
      </c>
      <c r="C1514" s="94" t="s">
        <v>84</v>
      </c>
      <c r="D1514" s="94" t="s">
        <v>11</v>
      </c>
      <c r="E1514" s="94" t="s">
        <v>689</v>
      </c>
      <c r="F1514" s="94" t="s">
        <v>106</v>
      </c>
      <c r="G1514" s="96">
        <v>182609.1</v>
      </c>
      <c r="H1514" s="96">
        <f>H1515</f>
        <v>182609.1</v>
      </c>
      <c r="I1514" s="96">
        <f t="shared" ref="I1514:K1514" si="728">I1515</f>
        <v>122956</v>
      </c>
      <c r="J1514" s="96">
        <f t="shared" si="728"/>
        <v>122956</v>
      </c>
      <c r="K1514" s="96">
        <f t="shared" si="728"/>
        <v>122956</v>
      </c>
      <c r="L1514" s="96">
        <f t="shared" si="712"/>
        <v>67.332898524772304</v>
      </c>
      <c r="M1514" s="96">
        <f t="shared" si="713"/>
        <v>100</v>
      </c>
    </row>
    <row r="1515" spans="1:14">
      <c r="A1515" s="93" t="s">
        <v>684</v>
      </c>
      <c r="B1515" s="94" t="s">
        <v>648</v>
      </c>
      <c r="C1515" s="94" t="s">
        <v>84</v>
      </c>
      <c r="D1515" s="94" t="s">
        <v>11</v>
      </c>
      <c r="E1515" s="94" t="s">
        <v>689</v>
      </c>
      <c r="F1515" s="94" t="s">
        <v>685</v>
      </c>
      <c r="G1515" s="96">
        <v>182609.1</v>
      </c>
      <c r="H1515" s="96">
        <v>182609.1</v>
      </c>
      <c r="I1515" s="96">
        <v>122956</v>
      </c>
      <c r="J1515" s="96">
        <v>122956</v>
      </c>
      <c r="K1515" s="96">
        <v>122956</v>
      </c>
      <c r="L1515" s="96">
        <f t="shared" si="712"/>
        <v>67.332898524772304</v>
      </c>
      <c r="M1515" s="96">
        <f t="shared" si="713"/>
        <v>100</v>
      </c>
    </row>
    <row r="1516" spans="1:14">
      <c r="A1516" s="93" t="s">
        <v>690</v>
      </c>
      <c r="B1516" s="94" t="s">
        <v>648</v>
      </c>
      <c r="C1516" s="94" t="s">
        <v>84</v>
      </c>
      <c r="D1516" s="94" t="s">
        <v>11</v>
      </c>
      <c r="E1516" s="94" t="s">
        <v>691</v>
      </c>
      <c r="F1516" s="95" t="s">
        <v>0</v>
      </c>
      <c r="G1516" s="96">
        <v>48000</v>
      </c>
      <c r="H1516" s="96">
        <f>H1517</f>
        <v>48000</v>
      </c>
      <c r="I1516" s="96">
        <f t="shared" ref="I1516:K1517" si="729">I1517</f>
        <v>5491.8</v>
      </c>
      <c r="J1516" s="96">
        <f t="shared" si="729"/>
        <v>5491.8</v>
      </c>
      <c r="K1516" s="96">
        <f t="shared" si="729"/>
        <v>5491.8</v>
      </c>
      <c r="L1516" s="96">
        <f t="shared" si="712"/>
        <v>11.44125</v>
      </c>
      <c r="M1516" s="96">
        <v>0</v>
      </c>
    </row>
    <row r="1517" spans="1:14">
      <c r="A1517" s="93" t="s">
        <v>105</v>
      </c>
      <c r="B1517" s="94" t="s">
        <v>648</v>
      </c>
      <c r="C1517" s="94" t="s">
        <v>84</v>
      </c>
      <c r="D1517" s="94" t="s">
        <v>11</v>
      </c>
      <c r="E1517" s="94" t="s">
        <v>691</v>
      </c>
      <c r="F1517" s="94" t="s">
        <v>106</v>
      </c>
      <c r="G1517" s="96">
        <v>48000</v>
      </c>
      <c r="H1517" s="96">
        <f>H1518</f>
        <v>48000</v>
      </c>
      <c r="I1517" s="96">
        <f t="shared" si="729"/>
        <v>5491.8</v>
      </c>
      <c r="J1517" s="96">
        <f t="shared" si="729"/>
        <v>5491.8</v>
      </c>
      <c r="K1517" s="96">
        <f t="shared" si="729"/>
        <v>5491.8</v>
      </c>
      <c r="L1517" s="96">
        <f t="shared" si="712"/>
        <v>11.44125</v>
      </c>
      <c r="M1517" s="96">
        <v>0</v>
      </c>
    </row>
    <row r="1518" spans="1:14">
      <c r="A1518" s="93" t="s">
        <v>684</v>
      </c>
      <c r="B1518" s="94" t="s">
        <v>648</v>
      </c>
      <c r="C1518" s="94" t="s">
        <v>84</v>
      </c>
      <c r="D1518" s="94" t="s">
        <v>11</v>
      </c>
      <c r="E1518" s="94" t="s">
        <v>691</v>
      </c>
      <c r="F1518" s="94" t="s">
        <v>685</v>
      </c>
      <c r="G1518" s="96">
        <v>48000</v>
      </c>
      <c r="H1518" s="96">
        <v>48000</v>
      </c>
      <c r="I1518" s="96">
        <v>5491.8</v>
      </c>
      <c r="J1518" s="96">
        <v>5491.8</v>
      </c>
      <c r="K1518" s="96">
        <v>5491.8</v>
      </c>
      <c r="L1518" s="96">
        <f t="shared" si="712"/>
        <v>11.44125</v>
      </c>
      <c r="M1518" s="96">
        <v>0</v>
      </c>
    </row>
    <row r="1519" spans="1:14" s="27" customFormat="1">
      <c r="A1519" s="93"/>
      <c r="B1519" s="94"/>
      <c r="C1519" s="94"/>
      <c r="D1519" s="94"/>
      <c r="E1519" s="94"/>
      <c r="F1519" s="94"/>
      <c r="G1519" s="96"/>
      <c r="H1519" s="96"/>
      <c r="I1519" s="96"/>
      <c r="J1519" s="96"/>
      <c r="K1519" s="96"/>
      <c r="L1519" s="96"/>
      <c r="M1519" s="96"/>
      <c r="N1519" s="60"/>
    </row>
    <row r="1520" spans="1:14">
      <c r="A1520" s="93" t="s">
        <v>87</v>
      </c>
      <c r="B1520" s="94" t="s">
        <v>648</v>
      </c>
      <c r="C1520" s="94" t="s">
        <v>84</v>
      </c>
      <c r="D1520" s="94" t="s">
        <v>13</v>
      </c>
      <c r="E1520" s="95" t="s">
        <v>0</v>
      </c>
      <c r="F1520" s="95" t="s">
        <v>0</v>
      </c>
      <c r="G1520" s="96">
        <v>2034755.7</v>
      </c>
      <c r="H1520" s="96">
        <f>H1521</f>
        <v>2034755.7000000002</v>
      </c>
      <c r="I1520" s="96">
        <f t="shared" ref="I1520:K1520" si="730">I1521</f>
        <v>1535120.2000000002</v>
      </c>
      <c r="J1520" s="96">
        <f t="shared" si="730"/>
        <v>1535120.2000000002</v>
      </c>
      <c r="K1520" s="96">
        <f t="shared" si="730"/>
        <v>1535120.2000000002</v>
      </c>
      <c r="L1520" s="96">
        <f t="shared" si="712"/>
        <v>75.444939163949755</v>
      </c>
      <c r="M1520" s="96">
        <f t="shared" si="713"/>
        <v>100</v>
      </c>
    </row>
    <row r="1521" spans="1:14" ht="38.25">
      <c r="A1521" s="93" t="s">
        <v>649</v>
      </c>
      <c r="B1521" s="94" t="s">
        <v>648</v>
      </c>
      <c r="C1521" s="94" t="s">
        <v>84</v>
      </c>
      <c r="D1521" s="94" t="s">
        <v>13</v>
      </c>
      <c r="E1521" s="94" t="s">
        <v>650</v>
      </c>
      <c r="F1521" s="95" t="s">
        <v>0</v>
      </c>
      <c r="G1521" s="96">
        <v>2034755.7</v>
      </c>
      <c r="H1521" s="96">
        <f>H1522+H1532</f>
        <v>2034755.7000000002</v>
      </c>
      <c r="I1521" s="96">
        <f t="shared" ref="I1521:K1521" si="731">I1522+I1532</f>
        <v>1535120.2000000002</v>
      </c>
      <c r="J1521" s="96">
        <f t="shared" si="731"/>
        <v>1535120.2000000002</v>
      </c>
      <c r="K1521" s="96">
        <f t="shared" si="731"/>
        <v>1535120.2000000002</v>
      </c>
      <c r="L1521" s="96">
        <f t="shared" si="712"/>
        <v>75.444939163949755</v>
      </c>
      <c r="M1521" s="96">
        <f t="shared" si="713"/>
        <v>100</v>
      </c>
    </row>
    <row r="1522" spans="1:14" ht="25.5">
      <c r="A1522" s="93" t="s">
        <v>651</v>
      </c>
      <c r="B1522" s="94" t="s">
        <v>648</v>
      </c>
      <c r="C1522" s="94" t="s">
        <v>84</v>
      </c>
      <c r="D1522" s="94" t="s">
        <v>13</v>
      </c>
      <c r="E1522" s="94" t="s">
        <v>652</v>
      </c>
      <c r="F1522" s="95" t="s">
        <v>0</v>
      </c>
      <c r="G1522" s="96">
        <v>5490</v>
      </c>
      <c r="H1522" s="96">
        <f>H1526+H1529+H1523</f>
        <v>5490</v>
      </c>
      <c r="I1522" s="96">
        <f t="shared" ref="I1522:K1522" si="732">I1526+I1529+I1523</f>
        <v>3982.5</v>
      </c>
      <c r="J1522" s="96">
        <f t="shared" si="732"/>
        <v>3982.5</v>
      </c>
      <c r="K1522" s="96">
        <f t="shared" si="732"/>
        <v>3982.5</v>
      </c>
      <c r="L1522" s="96">
        <f t="shared" si="712"/>
        <v>72.540983606557376</v>
      </c>
      <c r="M1522" s="96">
        <f t="shared" si="713"/>
        <v>100</v>
      </c>
    </row>
    <row r="1523" spans="1:14" s="27" customFormat="1" ht="25.5" hidden="1">
      <c r="A1523" s="93" t="s">
        <v>1183</v>
      </c>
      <c r="B1523" s="94" t="s">
        <v>648</v>
      </c>
      <c r="C1523" s="94" t="s">
        <v>84</v>
      </c>
      <c r="D1523" s="94" t="s">
        <v>13</v>
      </c>
      <c r="E1523" s="99" t="s">
        <v>1184</v>
      </c>
      <c r="F1523" s="95"/>
      <c r="G1523" s="96"/>
      <c r="H1523" s="96">
        <f>H1524</f>
        <v>0</v>
      </c>
      <c r="I1523" s="96">
        <f t="shared" ref="I1523:K1523" si="733">I1524</f>
        <v>0</v>
      </c>
      <c r="J1523" s="96">
        <f t="shared" si="733"/>
        <v>0</v>
      </c>
      <c r="K1523" s="96">
        <f t="shared" si="733"/>
        <v>0</v>
      </c>
      <c r="L1523" s="96" t="e">
        <f t="shared" si="712"/>
        <v>#DIV/0!</v>
      </c>
      <c r="M1523" s="96">
        <v>0</v>
      </c>
      <c r="N1523" s="60"/>
    </row>
    <row r="1524" spans="1:14" s="27" customFormat="1" hidden="1">
      <c r="A1524" s="93" t="s">
        <v>105</v>
      </c>
      <c r="B1524" s="94" t="s">
        <v>648</v>
      </c>
      <c r="C1524" s="94" t="s">
        <v>84</v>
      </c>
      <c r="D1524" s="94" t="s">
        <v>13</v>
      </c>
      <c r="E1524" s="99" t="s">
        <v>1184</v>
      </c>
      <c r="F1524" s="95">
        <v>500</v>
      </c>
      <c r="G1524" s="96"/>
      <c r="H1524" s="96">
        <f>H1525</f>
        <v>0</v>
      </c>
      <c r="I1524" s="96">
        <f t="shared" ref="I1524:K1524" si="734">I1525</f>
        <v>0</v>
      </c>
      <c r="J1524" s="96">
        <f t="shared" si="734"/>
        <v>0</v>
      </c>
      <c r="K1524" s="96">
        <f t="shared" si="734"/>
        <v>0</v>
      </c>
      <c r="L1524" s="96" t="e">
        <f t="shared" si="712"/>
        <v>#DIV/0!</v>
      </c>
      <c r="M1524" s="96">
        <v>0</v>
      </c>
      <c r="N1524" s="60"/>
    </row>
    <row r="1525" spans="1:14" s="27" customFormat="1" hidden="1">
      <c r="A1525" s="101" t="s">
        <v>424</v>
      </c>
      <c r="B1525" s="94" t="s">
        <v>648</v>
      </c>
      <c r="C1525" s="94" t="s">
        <v>84</v>
      </c>
      <c r="D1525" s="94" t="s">
        <v>13</v>
      </c>
      <c r="E1525" s="99" t="s">
        <v>1184</v>
      </c>
      <c r="F1525" s="95">
        <v>540</v>
      </c>
      <c r="G1525" s="96"/>
      <c r="H1525" s="96"/>
      <c r="I1525" s="96"/>
      <c r="J1525" s="96"/>
      <c r="K1525" s="96"/>
      <c r="L1525" s="96" t="e">
        <f t="shared" si="712"/>
        <v>#DIV/0!</v>
      </c>
      <c r="M1525" s="96">
        <v>0</v>
      </c>
      <c r="N1525" s="60"/>
    </row>
    <row r="1526" spans="1:14" ht="25.5">
      <c r="A1526" s="93" t="s">
        <v>692</v>
      </c>
      <c r="B1526" s="94" t="s">
        <v>648</v>
      </c>
      <c r="C1526" s="94" t="s">
        <v>84</v>
      </c>
      <c r="D1526" s="94" t="s">
        <v>13</v>
      </c>
      <c r="E1526" s="94" t="s">
        <v>693</v>
      </c>
      <c r="F1526" s="95" t="s">
        <v>0</v>
      </c>
      <c r="G1526" s="96">
        <v>3990</v>
      </c>
      <c r="H1526" s="96">
        <f>H1527</f>
        <v>3990</v>
      </c>
      <c r="I1526" s="96">
        <f t="shared" ref="I1526:K1527" si="735">I1527</f>
        <v>2482.5</v>
      </c>
      <c r="J1526" s="96">
        <f t="shared" si="735"/>
        <v>2482.5</v>
      </c>
      <c r="K1526" s="96">
        <f t="shared" si="735"/>
        <v>2482.5</v>
      </c>
      <c r="L1526" s="96">
        <f t="shared" si="712"/>
        <v>62.218045112781951</v>
      </c>
      <c r="M1526" s="96">
        <f t="shared" si="713"/>
        <v>100</v>
      </c>
    </row>
    <row r="1527" spans="1:14">
      <c r="A1527" s="93" t="s">
        <v>105</v>
      </c>
      <c r="B1527" s="94" t="s">
        <v>648</v>
      </c>
      <c r="C1527" s="94" t="s">
        <v>84</v>
      </c>
      <c r="D1527" s="94" t="s">
        <v>13</v>
      </c>
      <c r="E1527" s="94" t="s">
        <v>693</v>
      </c>
      <c r="F1527" s="94" t="s">
        <v>106</v>
      </c>
      <c r="G1527" s="96">
        <v>3990</v>
      </c>
      <c r="H1527" s="96">
        <f>H1528</f>
        <v>3990</v>
      </c>
      <c r="I1527" s="96">
        <f t="shared" si="735"/>
        <v>2482.5</v>
      </c>
      <c r="J1527" s="96">
        <f t="shared" si="735"/>
        <v>2482.5</v>
      </c>
      <c r="K1527" s="96">
        <f t="shared" si="735"/>
        <v>2482.5</v>
      </c>
      <c r="L1527" s="96">
        <f t="shared" si="712"/>
        <v>62.218045112781951</v>
      </c>
      <c r="M1527" s="96">
        <f t="shared" si="713"/>
        <v>100</v>
      </c>
    </row>
    <row r="1528" spans="1:14">
      <c r="A1528" s="93" t="s">
        <v>144</v>
      </c>
      <c r="B1528" s="94" t="s">
        <v>648</v>
      </c>
      <c r="C1528" s="94" t="s">
        <v>84</v>
      </c>
      <c r="D1528" s="94" t="s">
        <v>13</v>
      </c>
      <c r="E1528" s="94" t="s">
        <v>693</v>
      </c>
      <c r="F1528" s="94" t="s">
        <v>145</v>
      </c>
      <c r="G1528" s="96">
        <v>3990</v>
      </c>
      <c r="H1528" s="96">
        <v>3990</v>
      </c>
      <c r="I1528" s="96">
        <v>2482.5</v>
      </c>
      <c r="J1528" s="96">
        <v>2482.5</v>
      </c>
      <c r="K1528" s="96">
        <v>2482.5</v>
      </c>
      <c r="L1528" s="96">
        <f t="shared" si="712"/>
        <v>62.218045112781951</v>
      </c>
      <c r="M1528" s="96">
        <f t="shared" si="713"/>
        <v>100</v>
      </c>
    </row>
    <row r="1529" spans="1:14" ht="63.75">
      <c r="A1529" s="93" t="s">
        <v>694</v>
      </c>
      <c r="B1529" s="94" t="s">
        <v>648</v>
      </c>
      <c r="C1529" s="94" t="s">
        <v>84</v>
      </c>
      <c r="D1529" s="94" t="s">
        <v>13</v>
      </c>
      <c r="E1529" s="94" t="s">
        <v>695</v>
      </c>
      <c r="F1529" s="95" t="s">
        <v>0</v>
      </c>
      <c r="G1529" s="96">
        <v>1500</v>
      </c>
      <c r="H1529" s="96">
        <f>H1530</f>
        <v>1500</v>
      </c>
      <c r="I1529" s="96">
        <f t="shared" ref="I1529:K1530" si="736">I1530</f>
        <v>1500</v>
      </c>
      <c r="J1529" s="96">
        <f t="shared" si="736"/>
        <v>1500</v>
      </c>
      <c r="K1529" s="96">
        <f t="shared" si="736"/>
        <v>1500</v>
      </c>
      <c r="L1529" s="96">
        <f t="shared" si="712"/>
        <v>100</v>
      </c>
      <c r="M1529" s="96">
        <f t="shared" si="713"/>
        <v>100</v>
      </c>
    </row>
    <row r="1530" spans="1:14">
      <c r="A1530" s="93" t="s">
        <v>105</v>
      </c>
      <c r="B1530" s="94" t="s">
        <v>648</v>
      </c>
      <c r="C1530" s="94" t="s">
        <v>84</v>
      </c>
      <c r="D1530" s="94" t="s">
        <v>13</v>
      </c>
      <c r="E1530" s="94" t="s">
        <v>695</v>
      </c>
      <c r="F1530" s="94" t="s">
        <v>106</v>
      </c>
      <c r="G1530" s="96">
        <v>1500</v>
      </c>
      <c r="H1530" s="96">
        <f>H1531</f>
        <v>1500</v>
      </c>
      <c r="I1530" s="96">
        <f t="shared" si="736"/>
        <v>1500</v>
      </c>
      <c r="J1530" s="96">
        <f t="shared" si="736"/>
        <v>1500</v>
      </c>
      <c r="K1530" s="96">
        <f t="shared" si="736"/>
        <v>1500</v>
      </c>
      <c r="L1530" s="96">
        <f t="shared" si="712"/>
        <v>100</v>
      </c>
      <c r="M1530" s="96">
        <f t="shared" si="713"/>
        <v>100</v>
      </c>
    </row>
    <row r="1531" spans="1:14">
      <c r="A1531" s="93" t="s">
        <v>144</v>
      </c>
      <c r="B1531" s="94" t="s">
        <v>648</v>
      </c>
      <c r="C1531" s="94" t="s">
        <v>84</v>
      </c>
      <c r="D1531" s="94" t="s">
        <v>13</v>
      </c>
      <c r="E1531" s="94" t="s">
        <v>695</v>
      </c>
      <c r="F1531" s="94" t="s">
        <v>145</v>
      </c>
      <c r="G1531" s="96">
        <v>1500</v>
      </c>
      <c r="H1531" s="96">
        <v>1500</v>
      </c>
      <c r="I1531" s="96">
        <v>1500</v>
      </c>
      <c r="J1531" s="96">
        <v>1500</v>
      </c>
      <c r="K1531" s="96">
        <v>1500</v>
      </c>
      <c r="L1531" s="96">
        <f t="shared" si="712"/>
        <v>100</v>
      </c>
      <c r="M1531" s="96">
        <f t="shared" si="713"/>
        <v>100</v>
      </c>
    </row>
    <row r="1532" spans="1:14" ht="25.5">
      <c r="A1532" s="93" t="s">
        <v>680</v>
      </c>
      <c r="B1532" s="94" t="s">
        <v>648</v>
      </c>
      <c r="C1532" s="94" t="s">
        <v>84</v>
      </c>
      <c r="D1532" s="94" t="s">
        <v>13</v>
      </c>
      <c r="E1532" s="94" t="s">
        <v>681</v>
      </c>
      <c r="F1532" s="95" t="s">
        <v>0</v>
      </c>
      <c r="G1532" s="96">
        <v>2029265.7</v>
      </c>
      <c r="H1532" s="96">
        <f>H1533+H1536</f>
        <v>2029265.7000000002</v>
      </c>
      <c r="I1532" s="96">
        <f t="shared" ref="I1532:K1532" si="737">I1533+I1536</f>
        <v>1531137.7000000002</v>
      </c>
      <c r="J1532" s="96">
        <f t="shared" si="737"/>
        <v>1531137.7000000002</v>
      </c>
      <c r="K1532" s="96">
        <f t="shared" si="737"/>
        <v>1531137.7000000002</v>
      </c>
      <c r="L1532" s="96">
        <f t="shared" si="712"/>
        <v>75.452795560482784</v>
      </c>
      <c r="M1532" s="96">
        <f t="shared" si="713"/>
        <v>100</v>
      </c>
    </row>
    <row r="1533" spans="1:14">
      <c r="A1533" s="93" t="s">
        <v>682</v>
      </c>
      <c r="B1533" s="94" t="s">
        <v>648</v>
      </c>
      <c r="C1533" s="94" t="s">
        <v>84</v>
      </c>
      <c r="D1533" s="94" t="s">
        <v>13</v>
      </c>
      <c r="E1533" s="94" t="s">
        <v>683</v>
      </c>
      <c r="F1533" s="95" t="s">
        <v>0</v>
      </c>
      <c r="G1533" s="96">
        <v>110309.1</v>
      </c>
      <c r="H1533" s="96">
        <f>H1534</f>
        <v>110309.1</v>
      </c>
      <c r="I1533" s="96">
        <f t="shared" ref="I1533:K1533" si="738">I1534</f>
        <v>91923.1</v>
      </c>
      <c r="J1533" s="96">
        <f t="shared" si="738"/>
        <v>91923.1</v>
      </c>
      <c r="K1533" s="96">
        <f t="shared" si="738"/>
        <v>91923.1</v>
      </c>
      <c r="L1533" s="96">
        <f t="shared" si="712"/>
        <v>83.332290808283275</v>
      </c>
      <c r="M1533" s="96">
        <f t="shared" si="713"/>
        <v>100</v>
      </c>
    </row>
    <row r="1534" spans="1:14">
      <c r="A1534" s="93" t="s">
        <v>105</v>
      </c>
      <c r="B1534" s="94" t="s">
        <v>648</v>
      </c>
      <c r="C1534" s="94" t="s">
        <v>84</v>
      </c>
      <c r="D1534" s="94" t="s">
        <v>13</v>
      </c>
      <c r="E1534" s="94" t="s">
        <v>683</v>
      </c>
      <c r="F1534" s="94" t="s">
        <v>106</v>
      </c>
      <c r="G1534" s="96">
        <v>110309.1</v>
      </c>
      <c r="H1534" s="96">
        <f>H1535</f>
        <v>110309.1</v>
      </c>
      <c r="I1534" s="96">
        <f t="shared" ref="I1534:K1534" si="739">I1535</f>
        <v>91923.1</v>
      </c>
      <c r="J1534" s="96">
        <f t="shared" si="739"/>
        <v>91923.1</v>
      </c>
      <c r="K1534" s="96">
        <f t="shared" si="739"/>
        <v>91923.1</v>
      </c>
      <c r="L1534" s="96">
        <f t="shared" si="712"/>
        <v>83.332290808283275</v>
      </c>
      <c r="M1534" s="96">
        <f t="shared" si="713"/>
        <v>100</v>
      </c>
    </row>
    <row r="1535" spans="1:14">
      <c r="A1535" s="93" t="s">
        <v>107</v>
      </c>
      <c r="B1535" s="94" t="s">
        <v>648</v>
      </c>
      <c r="C1535" s="94" t="s">
        <v>84</v>
      </c>
      <c r="D1535" s="94" t="s">
        <v>13</v>
      </c>
      <c r="E1535" s="94" t="s">
        <v>683</v>
      </c>
      <c r="F1535" s="94" t="s">
        <v>108</v>
      </c>
      <c r="G1535" s="96">
        <v>110309.1</v>
      </c>
      <c r="H1535" s="96">
        <v>110309.1</v>
      </c>
      <c r="I1535" s="96">
        <v>91923.1</v>
      </c>
      <c r="J1535" s="96">
        <v>91923.1</v>
      </c>
      <c r="K1535" s="96">
        <v>91923.1</v>
      </c>
      <c r="L1535" s="96">
        <f t="shared" si="712"/>
        <v>83.332290808283275</v>
      </c>
      <c r="M1535" s="96">
        <f t="shared" si="713"/>
        <v>100</v>
      </c>
    </row>
    <row r="1536" spans="1:14">
      <c r="A1536" s="93" t="s">
        <v>696</v>
      </c>
      <c r="B1536" s="94" t="s">
        <v>648</v>
      </c>
      <c r="C1536" s="94" t="s">
        <v>84</v>
      </c>
      <c r="D1536" s="94" t="s">
        <v>13</v>
      </c>
      <c r="E1536" s="94" t="s">
        <v>697</v>
      </c>
      <c r="F1536" s="95" t="s">
        <v>0</v>
      </c>
      <c r="G1536" s="96">
        <v>1918956.6</v>
      </c>
      <c r="H1536" s="96">
        <f>H1537</f>
        <v>1918956.6</v>
      </c>
      <c r="I1536" s="96">
        <f t="shared" ref="I1536:K1537" si="740">I1537</f>
        <v>1439214.6</v>
      </c>
      <c r="J1536" s="96">
        <f t="shared" si="740"/>
        <v>1439214.6</v>
      </c>
      <c r="K1536" s="96">
        <f t="shared" si="740"/>
        <v>1439214.6</v>
      </c>
      <c r="L1536" s="96">
        <f t="shared" si="712"/>
        <v>74.999851481789634</v>
      </c>
      <c r="M1536" s="96">
        <f t="shared" si="713"/>
        <v>100</v>
      </c>
    </row>
    <row r="1537" spans="1:13">
      <c r="A1537" s="93" t="s">
        <v>105</v>
      </c>
      <c r="B1537" s="94" t="s">
        <v>648</v>
      </c>
      <c r="C1537" s="94" t="s">
        <v>84</v>
      </c>
      <c r="D1537" s="94" t="s">
        <v>13</v>
      </c>
      <c r="E1537" s="94" t="s">
        <v>697</v>
      </c>
      <c r="F1537" s="94" t="s">
        <v>106</v>
      </c>
      <c r="G1537" s="96">
        <v>1918956.6</v>
      </c>
      <c r="H1537" s="96">
        <f>H1538</f>
        <v>1918956.6</v>
      </c>
      <c r="I1537" s="96">
        <f t="shared" si="740"/>
        <v>1439214.6</v>
      </c>
      <c r="J1537" s="96">
        <f t="shared" si="740"/>
        <v>1439214.6</v>
      </c>
      <c r="K1537" s="96">
        <f t="shared" si="740"/>
        <v>1439214.6</v>
      </c>
      <c r="L1537" s="96">
        <f t="shared" ref="L1537:L1599" si="741">K1537/H1537*100</f>
        <v>74.999851481789634</v>
      </c>
      <c r="M1537" s="96">
        <f t="shared" ref="M1537:M1599" si="742">K1537/I1537*100</f>
        <v>100</v>
      </c>
    </row>
    <row r="1538" spans="1:13">
      <c r="A1538" s="93" t="s">
        <v>144</v>
      </c>
      <c r="B1538" s="94" t="s">
        <v>648</v>
      </c>
      <c r="C1538" s="94" t="s">
        <v>84</v>
      </c>
      <c r="D1538" s="94" t="s">
        <v>13</v>
      </c>
      <c r="E1538" s="94" t="s">
        <v>697</v>
      </c>
      <c r="F1538" s="94" t="s">
        <v>145</v>
      </c>
      <c r="G1538" s="96">
        <v>1918956.6</v>
      </c>
      <c r="H1538" s="96">
        <v>1918956.6</v>
      </c>
      <c r="I1538" s="96">
        <v>1439214.6</v>
      </c>
      <c r="J1538" s="96">
        <v>1439214.6</v>
      </c>
      <c r="K1538" s="96">
        <v>1439214.6</v>
      </c>
      <c r="L1538" s="96">
        <f t="shared" si="741"/>
        <v>74.999851481789634</v>
      </c>
      <c r="M1538" s="96">
        <f t="shared" si="742"/>
        <v>100</v>
      </c>
    </row>
    <row r="1539" spans="1:13">
      <c r="A1539" s="107" t="s">
        <v>0</v>
      </c>
      <c r="B1539" s="108" t="s">
        <v>0</v>
      </c>
      <c r="C1539" s="95" t="s">
        <v>0</v>
      </c>
      <c r="D1539" s="95" t="s">
        <v>0</v>
      </c>
      <c r="E1539" s="95" t="s">
        <v>0</v>
      </c>
      <c r="F1539" s="95" t="s">
        <v>0</v>
      </c>
      <c r="G1539" s="109" t="s">
        <v>0</v>
      </c>
      <c r="H1539" s="109"/>
      <c r="I1539" s="109"/>
      <c r="J1539" s="109"/>
      <c r="K1539" s="109"/>
      <c r="L1539" s="109"/>
      <c r="M1539" s="109"/>
    </row>
    <row r="1540" spans="1:13">
      <c r="A1540" s="110" t="s">
        <v>698</v>
      </c>
      <c r="B1540" s="111" t="s">
        <v>699</v>
      </c>
      <c r="C1540" s="95" t="s">
        <v>0</v>
      </c>
      <c r="D1540" s="95" t="s">
        <v>0</v>
      </c>
      <c r="E1540" s="95" t="s">
        <v>0</v>
      </c>
      <c r="F1540" s="95" t="s">
        <v>0</v>
      </c>
      <c r="G1540" s="112">
        <v>4879211.0999999996</v>
      </c>
      <c r="H1540" s="112">
        <f>H1541+H1549+H1557</f>
        <v>4893735.09308</v>
      </c>
      <c r="I1540" s="112">
        <f t="shared" ref="I1540:K1540" si="743">I1541+I1549+I1557</f>
        <v>3426124.81739</v>
      </c>
      <c r="J1540" s="112">
        <f t="shared" si="743"/>
        <v>3426124.81739</v>
      </c>
      <c r="K1540" s="112">
        <f t="shared" si="743"/>
        <v>3415051.1021599998</v>
      </c>
      <c r="L1540" s="112">
        <f t="shared" si="741"/>
        <v>69.784143138214873</v>
      </c>
      <c r="M1540" s="112">
        <f t="shared" si="742"/>
        <v>99.676785995250569</v>
      </c>
    </row>
    <row r="1541" spans="1:13">
      <c r="A1541" s="93" t="s">
        <v>8</v>
      </c>
      <c r="B1541" s="94" t="s">
        <v>699</v>
      </c>
      <c r="C1541" s="94" t="s">
        <v>9</v>
      </c>
      <c r="D1541" s="95" t="s">
        <v>0</v>
      </c>
      <c r="E1541" s="95" t="s">
        <v>0</v>
      </c>
      <c r="F1541" s="95" t="s">
        <v>0</v>
      </c>
      <c r="G1541" s="96">
        <v>25</v>
      </c>
      <c r="H1541" s="96">
        <f t="shared" ref="H1541:H1546" si="744">H1542</f>
        <v>25</v>
      </c>
      <c r="I1541" s="96">
        <f t="shared" ref="I1541:K1546" si="745">I1542</f>
        <v>25</v>
      </c>
      <c r="J1541" s="96">
        <f t="shared" si="745"/>
        <v>25</v>
      </c>
      <c r="K1541" s="96">
        <f t="shared" si="745"/>
        <v>25</v>
      </c>
      <c r="L1541" s="96">
        <f t="shared" si="741"/>
        <v>100</v>
      </c>
      <c r="M1541" s="96">
        <v>0</v>
      </c>
    </row>
    <row r="1542" spans="1:13">
      <c r="A1542" s="93" t="s">
        <v>24</v>
      </c>
      <c r="B1542" s="94" t="s">
        <v>699</v>
      </c>
      <c r="C1542" s="94" t="s">
        <v>9</v>
      </c>
      <c r="D1542" s="94" t="s">
        <v>25</v>
      </c>
      <c r="E1542" s="95" t="s">
        <v>0</v>
      </c>
      <c r="F1542" s="95" t="s">
        <v>0</v>
      </c>
      <c r="G1542" s="96">
        <v>25</v>
      </c>
      <c r="H1542" s="96">
        <f t="shared" si="744"/>
        <v>25</v>
      </c>
      <c r="I1542" s="96">
        <f t="shared" si="745"/>
        <v>25</v>
      </c>
      <c r="J1542" s="96">
        <f t="shared" si="745"/>
        <v>25</v>
      </c>
      <c r="K1542" s="96">
        <f t="shared" si="745"/>
        <v>25</v>
      </c>
      <c r="L1542" s="96">
        <f t="shared" si="741"/>
        <v>100</v>
      </c>
      <c r="M1542" s="96">
        <v>0</v>
      </c>
    </row>
    <row r="1543" spans="1:13" ht="25.5">
      <c r="A1543" s="93" t="s">
        <v>700</v>
      </c>
      <c r="B1543" s="94" t="s">
        <v>699</v>
      </c>
      <c r="C1543" s="94" t="s">
        <v>9</v>
      </c>
      <c r="D1543" s="94" t="s">
        <v>25</v>
      </c>
      <c r="E1543" s="94" t="s">
        <v>701</v>
      </c>
      <c r="F1543" s="95" t="s">
        <v>0</v>
      </c>
      <c r="G1543" s="96">
        <v>25</v>
      </c>
      <c r="H1543" s="96">
        <f t="shared" si="744"/>
        <v>25</v>
      </c>
      <c r="I1543" s="96">
        <f t="shared" si="745"/>
        <v>25</v>
      </c>
      <c r="J1543" s="96">
        <f t="shared" si="745"/>
        <v>25</v>
      </c>
      <c r="K1543" s="96">
        <f t="shared" si="745"/>
        <v>25</v>
      </c>
      <c r="L1543" s="96">
        <f t="shared" si="741"/>
        <v>100</v>
      </c>
      <c r="M1543" s="96">
        <v>0</v>
      </c>
    </row>
    <row r="1544" spans="1:13" ht="25.5">
      <c r="A1544" s="93" t="s">
        <v>702</v>
      </c>
      <c r="B1544" s="94" t="s">
        <v>699</v>
      </c>
      <c r="C1544" s="94" t="s">
        <v>9</v>
      </c>
      <c r="D1544" s="94" t="s">
        <v>25</v>
      </c>
      <c r="E1544" s="94" t="s">
        <v>703</v>
      </c>
      <c r="F1544" s="95" t="s">
        <v>0</v>
      </c>
      <c r="G1544" s="96">
        <v>25</v>
      </c>
      <c r="H1544" s="96">
        <f t="shared" si="744"/>
        <v>25</v>
      </c>
      <c r="I1544" s="96">
        <f t="shared" si="745"/>
        <v>25</v>
      </c>
      <c r="J1544" s="96">
        <f t="shared" si="745"/>
        <v>25</v>
      </c>
      <c r="K1544" s="96">
        <f t="shared" si="745"/>
        <v>25</v>
      </c>
      <c r="L1544" s="96">
        <f t="shared" si="741"/>
        <v>100</v>
      </c>
      <c r="M1544" s="96">
        <v>0</v>
      </c>
    </row>
    <row r="1545" spans="1:13" ht="25.5">
      <c r="A1545" s="93" t="s">
        <v>704</v>
      </c>
      <c r="B1545" s="94" t="s">
        <v>699</v>
      </c>
      <c r="C1545" s="94" t="s">
        <v>9</v>
      </c>
      <c r="D1545" s="94" t="s">
        <v>25</v>
      </c>
      <c r="E1545" s="94" t="s">
        <v>705</v>
      </c>
      <c r="F1545" s="95" t="s">
        <v>0</v>
      </c>
      <c r="G1545" s="96">
        <v>25</v>
      </c>
      <c r="H1545" s="96">
        <f t="shared" si="744"/>
        <v>25</v>
      </c>
      <c r="I1545" s="96">
        <f t="shared" si="745"/>
        <v>25</v>
      </c>
      <c r="J1545" s="96">
        <f t="shared" si="745"/>
        <v>25</v>
      </c>
      <c r="K1545" s="96">
        <f t="shared" si="745"/>
        <v>25</v>
      </c>
      <c r="L1545" s="96">
        <f t="shared" si="741"/>
        <v>100</v>
      </c>
      <c r="M1545" s="96">
        <v>0</v>
      </c>
    </row>
    <row r="1546" spans="1:13">
      <c r="A1546" s="93" t="s">
        <v>160</v>
      </c>
      <c r="B1546" s="94" t="s">
        <v>699</v>
      </c>
      <c r="C1546" s="94" t="s">
        <v>9</v>
      </c>
      <c r="D1546" s="94" t="s">
        <v>25</v>
      </c>
      <c r="E1546" s="94" t="s">
        <v>705</v>
      </c>
      <c r="F1546" s="94" t="s">
        <v>161</v>
      </c>
      <c r="G1546" s="96">
        <v>25</v>
      </c>
      <c r="H1546" s="96">
        <f t="shared" si="744"/>
        <v>25</v>
      </c>
      <c r="I1546" s="96">
        <f t="shared" si="745"/>
        <v>25</v>
      </c>
      <c r="J1546" s="96">
        <f t="shared" si="745"/>
        <v>25</v>
      </c>
      <c r="K1546" s="96">
        <f t="shared" si="745"/>
        <v>25</v>
      </c>
      <c r="L1546" s="96">
        <f t="shared" si="741"/>
        <v>100</v>
      </c>
      <c r="M1546" s="96">
        <v>0</v>
      </c>
    </row>
    <row r="1547" spans="1:13">
      <c r="A1547" s="93" t="s">
        <v>662</v>
      </c>
      <c r="B1547" s="94" t="s">
        <v>699</v>
      </c>
      <c r="C1547" s="94" t="s">
        <v>9</v>
      </c>
      <c r="D1547" s="94" t="s">
        <v>25</v>
      </c>
      <c r="E1547" s="94" t="s">
        <v>705</v>
      </c>
      <c r="F1547" s="94" t="s">
        <v>663</v>
      </c>
      <c r="G1547" s="96">
        <v>25</v>
      </c>
      <c r="H1547" s="96">
        <v>25</v>
      </c>
      <c r="I1547" s="96">
        <v>25</v>
      </c>
      <c r="J1547" s="96">
        <v>25</v>
      </c>
      <c r="K1547" s="96">
        <v>25</v>
      </c>
      <c r="L1547" s="96">
        <f t="shared" si="741"/>
        <v>100</v>
      </c>
      <c r="M1547" s="96">
        <v>0</v>
      </c>
    </row>
    <row r="1548" spans="1:13">
      <c r="A1548" s="97" t="s">
        <v>0</v>
      </c>
      <c r="B1548" s="95" t="s">
        <v>0</v>
      </c>
      <c r="C1548" s="95" t="s">
        <v>0</v>
      </c>
      <c r="D1548" s="95" t="s">
        <v>0</v>
      </c>
      <c r="E1548" s="95" t="s">
        <v>0</v>
      </c>
      <c r="F1548" s="95" t="s">
        <v>0</v>
      </c>
      <c r="G1548" s="98" t="s">
        <v>0</v>
      </c>
      <c r="H1548" s="98"/>
      <c r="I1548" s="98"/>
      <c r="J1548" s="98"/>
      <c r="K1548" s="98"/>
      <c r="L1548" s="98"/>
      <c r="M1548" s="98"/>
    </row>
    <row r="1549" spans="1:13">
      <c r="A1549" s="93" t="s">
        <v>28</v>
      </c>
      <c r="B1549" s="94" t="s">
        <v>699</v>
      </c>
      <c r="C1549" s="94" t="s">
        <v>13</v>
      </c>
      <c r="D1549" s="95" t="s">
        <v>0</v>
      </c>
      <c r="E1549" s="95" t="s">
        <v>0</v>
      </c>
      <c r="F1549" s="95" t="s">
        <v>0</v>
      </c>
      <c r="G1549" s="96">
        <v>179.2</v>
      </c>
      <c r="H1549" s="96">
        <f t="shared" ref="H1549:H1554" si="746">H1550</f>
        <v>179.2</v>
      </c>
      <c r="I1549" s="96">
        <f t="shared" ref="I1549:K1554" si="747">I1550</f>
        <v>179.2</v>
      </c>
      <c r="J1549" s="96">
        <f t="shared" si="747"/>
        <v>179.2</v>
      </c>
      <c r="K1549" s="96">
        <f t="shared" si="747"/>
        <v>179.2</v>
      </c>
      <c r="L1549" s="96">
        <f t="shared" si="741"/>
        <v>100</v>
      </c>
      <c r="M1549" s="96">
        <f t="shared" si="742"/>
        <v>100</v>
      </c>
    </row>
    <row r="1550" spans="1:13" ht="25.5">
      <c r="A1550" s="93" t="s">
        <v>29</v>
      </c>
      <c r="B1550" s="94" t="s">
        <v>699</v>
      </c>
      <c r="C1550" s="94" t="s">
        <v>13</v>
      </c>
      <c r="D1550" s="94" t="s">
        <v>30</v>
      </c>
      <c r="E1550" s="95" t="s">
        <v>0</v>
      </c>
      <c r="F1550" s="95" t="s">
        <v>0</v>
      </c>
      <c r="G1550" s="96">
        <v>179.2</v>
      </c>
      <c r="H1550" s="96">
        <f t="shared" si="746"/>
        <v>179.2</v>
      </c>
      <c r="I1550" s="96">
        <f t="shared" si="747"/>
        <v>179.2</v>
      </c>
      <c r="J1550" s="96">
        <f t="shared" si="747"/>
        <v>179.2</v>
      </c>
      <c r="K1550" s="96">
        <f t="shared" si="747"/>
        <v>179.2</v>
      </c>
      <c r="L1550" s="96">
        <f t="shared" si="741"/>
        <v>100</v>
      </c>
      <c r="M1550" s="96">
        <f t="shared" si="742"/>
        <v>100</v>
      </c>
    </row>
    <row r="1551" spans="1:13" ht="38.25">
      <c r="A1551" s="93" t="s">
        <v>109</v>
      </c>
      <c r="B1551" s="94" t="s">
        <v>699</v>
      </c>
      <c r="C1551" s="94" t="s">
        <v>13</v>
      </c>
      <c r="D1551" s="94" t="s">
        <v>30</v>
      </c>
      <c r="E1551" s="94" t="s">
        <v>110</v>
      </c>
      <c r="F1551" s="95" t="s">
        <v>0</v>
      </c>
      <c r="G1551" s="96">
        <v>179.2</v>
      </c>
      <c r="H1551" s="96">
        <f t="shared" si="746"/>
        <v>179.2</v>
      </c>
      <c r="I1551" s="96">
        <f t="shared" si="747"/>
        <v>179.2</v>
      </c>
      <c r="J1551" s="96">
        <f t="shared" si="747"/>
        <v>179.2</v>
      </c>
      <c r="K1551" s="96">
        <f t="shared" si="747"/>
        <v>179.2</v>
      </c>
      <c r="L1551" s="96">
        <f t="shared" si="741"/>
        <v>100</v>
      </c>
      <c r="M1551" s="96">
        <f t="shared" si="742"/>
        <v>100</v>
      </c>
    </row>
    <row r="1552" spans="1:13" ht="51">
      <c r="A1552" s="93" t="s">
        <v>230</v>
      </c>
      <c r="B1552" s="94" t="s">
        <v>699</v>
      </c>
      <c r="C1552" s="94" t="s">
        <v>13</v>
      </c>
      <c r="D1552" s="94" t="s">
        <v>30</v>
      </c>
      <c r="E1552" s="94" t="s">
        <v>231</v>
      </c>
      <c r="F1552" s="95" t="s">
        <v>0</v>
      </c>
      <c r="G1552" s="96">
        <v>179.2</v>
      </c>
      <c r="H1552" s="96">
        <f t="shared" si="746"/>
        <v>179.2</v>
      </c>
      <c r="I1552" s="96">
        <f t="shared" si="747"/>
        <v>179.2</v>
      </c>
      <c r="J1552" s="96">
        <f t="shared" si="747"/>
        <v>179.2</v>
      </c>
      <c r="K1552" s="96">
        <f t="shared" si="747"/>
        <v>179.2</v>
      </c>
      <c r="L1552" s="96">
        <f t="shared" si="741"/>
        <v>100</v>
      </c>
      <c r="M1552" s="96">
        <f t="shared" si="742"/>
        <v>100</v>
      </c>
    </row>
    <row r="1553" spans="1:13" ht="38.25">
      <c r="A1553" s="93" t="s">
        <v>232</v>
      </c>
      <c r="B1553" s="94" t="s">
        <v>699</v>
      </c>
      <c r="C1553" s="94" t="s">
        <v>13</v>
      </c>
      <c r="D1553" s="94" t="s">
        <v>30</v>
      </c>
      <c r="E1553" s="94" t="s">
        <v>233</v>
      </c>
      <c r="F1553" s="95" t="s">
        <v>0</v>
      </c>
      <c r="G1553" s="96">
        <v>179.2</v>
      </c>
      <c r="H1553" s="96">
        <f t="shared" si="746"/>
        <v>179.2</v>
      </c>
      <c r="I1553" s="96">
        <f t="shared" si="747"/>
        <v>179.2</v>
      </c>
      <c r="J1553" s="96">
        <f t="shared" si="747"/>
        <v>179.2</v>
      </c>
      <c r="K1553" s="96">
        <f t="shared" si="747"/>
        <v>179.2</v>
      </c>
      <c r="L1553" s="96">
        <f t="shared" si="741"/>
        <v>100</v>
      </c>
      <c r="M1553" s="96">
        <f t="shared" si="742"/>
        <v>100</v>
      </c>
    </row>
    <row r="1554" spans="1:13">
      <c r="A1554" s="93" t="s">
        <v>152</v>
      </c>
      <c r="B1554" s="94" t="s">
        <v>699</v>
      </c>
      <c r="C1554" s="94" t="s">
        <v>13</v>
      </c>
      <c r="D1554" s="94" t="s">
        <v>30</v>
      </c>
      <c r="E1554" s="94" t="s">
        <v>233</v>
      </c>
      <c r="F1554" s="94" t="s">
        <v>153</v>
      </c>
      <c r="G1554" s="96">
        <v>179.2</v>
      </c>
      <c r="H1554" s="96">
        <f t="shared" si="746"/>
        <v>179.2</v>
      </c>
      <c r="I1554" s="96">
        <f t="shared" si="747"/>
        <v>179.2</v>
      </c>
      <c r="J1554" s="96">
        <f t="shared" si="747"/>
        <v>179.2</v>
      </c>
      <c r="K1554" s="96">
        <f t="shared" si="747"/>
        <v>179.2</v>
      </c>
      <c r="L1554" s="96">
        <f t="shared" si="741"/>
        <v>100</v>
      </c>
      <c r="M1554" s="96">
        <f t="shared" si="742"/>
        <v>100</v>
      </c>
    </row>
    <row r="1555" spans="1:13" ht="25.5">
      <c r="A1555" s="93" t="s">
        <v>234</v>
      </c>
      <c r="B1555" s="94" t="s">
        <v>699</v>
      </c>
      <c r="C1555" s="94" t="s">
        <v>13</v>
      </c>
      <c r="D1555" s="94" t="s">
        <v>30</v>
      </c>
      <c r="E1555" s="94" t="s">
        <v>233</v>
      </c>
      <c r="F1555" s="94" t="s">
        <v>235</v>
      </c>
      <c r="G1555" s="96">
        <v>179.2</v>
      </c>
      <c r="H1555" s="96">
        <v>179.2</v>
      </c>
      <c r="I1555" s="96">
        <v>179.2</v>
      </c>
      <c r="J1555" s="96">
        <v>179.2</v>
      </c>
      <c r="K1555" s="96">
        <v>179.2</v>
      </c>
      <c r="L1555" s="96">
        <f t="shared" si="741"/>
        <v>100</v>
      </c>
      <c r="M1555" s="96">
        <f t="shared" si="742"/>
        <v>100</v>
      </c>
    </row>
    <row r="1556" spans="1:13">
      <c r="A1556" s="97" t="s">
        <v>0</v>
      </c>
      <c r="B1556" s="95" t="s">
        <v>0</v>
      </c>
      <c r="C1556" s="95" t="s">
        <v>0</v>
      </c>
      <c r="D1556" s="95" t="s">
        <v>0</v>
      </c>
      <c r="E1556" s="95" t="s">
        <v>0</v>
      </c>
      <c r="F1556" s="95" t="s">
        <v>0</v>
      </c>
      <c r="G1556" s="98" t="s">
        <v>0</v>
      </c>
      <c r="H1556" s="98"/>
      <c r="I1556" s="98"/>
      <c r="J1556" s="98"/>
      <c r="K1556" s="98"/>
      <c r="L1556" s="98"/>
      <c r="M1556" s="98"/>
    </row>
    <row r="1557" spans="1:13">
      <c r="A1557" s="93" t="s">
        <v>33</v>
      </c>
      <c r="B1557" s="94" t="s">
        <v>699</v>
      </c>
      <c r="C1557" s="94" t="s">
        <v>15</v>
      </c>
      <c r="D1557" s="95" t="s">
        <v>0</v>
      </c>
      <c r="E1557" s="95" t="s">
        <v>0</v>
      </c>
      <c r="F1557" s="95" t="s">
        <v>0</v>
      </c>
      <c r="G1557" s="96">
        <v>4879006.9000000004</v>
      </c>
      <c r="H1557" s="96">
        <f>H1558+H1601+H1670</f>
        <v>4893530.8930799998</v>
      </c>
      <c r="I1557" s="96">
        <f t="shared" ref="I1557:K1557" si="748">I1558+I1601+I1670</f>
        <v>3425920.6173899998</v>
      </c>
      <c r="J1557" s="96">
        <f t="shared" si="748"/>
        <v>3425920.6173899998</v>
      </c>
      <c r="K1557" s="96">
        <f t="shared" si="748"/>
        <v>3414846.9021599996</v>
      </c>
      <c r="L1557" s="96">
        <f t="shared" si="741"/>
        <v>69.782882274003327</v>
      </c>
      <c r="M1557" s="96">
        <f t="shared" si="742"/>
        <v>99.676766730268355</v>
      </c>
    </row>
    <row r="1558" spans="1:13">
      <c r="A1558" s="93" t="s">
        <v>39</v>
      </c>
      <c r="B1558" s="94" t="s">
        <v>699</v>
      </c>
      <c r="C1558" s="94" t="s">
        <v>15</v>
      </c>
      <c r="D1558" s="94" t="s">
        <v>40</v>
      </c>
      <c r="E1558" s="95" t="s">
        <v>0</v>
      </c>
      <c r="F1558" s="95" t="s">
        <v>0</v>
      </c>
      <c r="G1558" s="96">
        <v>413613.3</v>
      </c>
      <c r="H1558" s="96">
        <f>H1559+H1594</f>
        <v>416943.66108000005</v>
      </c>
      <c r="I1558" s="96">
        <f t="shared" ref="I1558:K1558" si="749">I1559+I1594</f>
        <v>249329.41138000001</v>
      </c>
      <c r="J1558" s="96">
        <f t="shared" si="749"/>
        <v>249329.41138000001</v>
      </c>
      <c r="K1558" s="96">
        <f t="shared" si="749"/>
        <v>248823.09767000002</v>
      </c>
      <c r="L1558" s="96">
        <f t="shared" si="741"/>
        <v>59.677870392723797</v>
      </c>
      <c r="M1558" s="96">
        <f t="shared" si="742"/>
        <v>99.796929809765473</v>
      </c>
    </row>
    <row r="1559" spans="1:13" ht="25.5">
      <c r="A1559" s="93" t="s">
        <v>700</v>
      </c>
      <c r="B1559" s="94" t="s">
        <v>699</v>
      </c>
      <c r="C1559" s="94" t="s">
        <v>15</v>
      </c>
      <c r="D1559" s="94" t="s">
        <v>40</v>
      </c>
      <c r="E1559" s="94" t="s">
        <v>701</v>
      </c>
      <c r="F1559" s="95" t="s">
        <v>0</v>
      </c>
      <c r="G1559" s="96">
        <v>413613.3</v>
      </c>
      <c r="H1559" s="96">
        <f t="shared" ref="H1559:K1559" si="750">H1560+H1576+H1583</f>
        <v>414286.03600000002</v>
      </c>
      <c r="I1559" s="96">
        <f t="shared" si="750"/>
        <v>246671.78630000001</v>
      </c>
      <c r="J1559" s="96">
        <f t="shared" si="750"/>
        <v>246671.78630000001</v>
      </c>
      <c r="K1559" s="96">
        <f t="shared" si="750"/>
        <v>246167.87259000001</v>
      </c>
      <c r="L1559" s="96">
        <f t="shared" si="741"/>
        <v>59.419785172290965</v>
      </c>
      <c r="M1559" s="96">
        <f t="shared" si="742"/>
        <v>99.795714898100613</v>
      </c>
    </row>
    <row r="1560" spans="1:13" ht="25.5">
      <c r="A1560" s="93" t="s">
        <v>706</v>
      </c>
      <c r="B1560" s="94" t="s">
        <v>699</v>
      </c>
      <c r="C1560" s="94" t="s">
        <v>15</v>
      </c>
      <c r="D1560" s="94" t="s">
        <v>40</v>
      </c>
      <c r="E1560" s="94" t="s">
        <v>707</v>
      </c>
      <c r="F1560" s="95" t="s">
        <v>0</v>
      </c>
      <c r="G1560" s="96">
        <v>327695.5</v>
      </c>
      <c r="H1560" s="96">
        <f t="shared" ref="H1560:K1560" si="751">H1561+H1564+H1567+H1570+H1573</f>
        <v>327695.48000000004</v>
      </c>
      <c r="I1560" s="96">
        <f t="shared" si="751"/>
        <v>234431.94750000001</v>
      </c>
      <c r="J1560" s="96">
        <f t="shared" si="751"/>
        <v>234431.94750000001</v>
      </c>
      <c r="K1560" s="96">
        <f t="shared" si="751"/>
        <v>234431.94750000001</v>
      </c>
      <c r="L1560" s="96">
        <f t="shared" si="741"/>
        <v>71.539573112207705</v>
      </c>
      <c r="M1560" s="96">
        <f t="shared" si="742"/>
        <v>100</v>
      </c>
    </row>
    <row r="1561" spans="1:13" ht="38.25">
      <c r="A1561" s="93" t="s">
        <v>708</v>
      </c>
      <c r="B1561" s="94" t="s">
        <v>699</v>
      </c>
      <c r="C1561" s="94" t="s">
        <v>15</v>
      </c>
      <c r="D1561" s="94" t="s">
        <v>40</v>
      </c>
      <c r="E1561" s="94" t="s">
        <v>709</v>
      </c>
      <c r="F1561" s="95" t="s">
        <v>0</v>
      </c>
      <c r="G1561" s="96">
        <v>58037.1</v>
      </c>
      <c r="H1561" s="96">
        <f t="shared" ref="H1561:K1562" si="752">H1562</f>
        <v>58037.1</v>
      </c>
      <c r="I1561" s="96">
        <f t="shared" si="752"/>
        <v>53156.264000000003</v>
      </c>
      <c r="J1561" s="96">
        <f t="shared" si="752"/>
        <v>53156.264000000003</v>
      </c>
      <c r="K1561" s="96">
        <f t="shared" si="752"/>
        <v>53156.264000000003</v>
      </c>
      <c r="L1561" s="96">
        <f t="shared" si="741"/>
        <v>91.590144924539658</v>
      </c>
      <c r="M1561" s="96">
        <f t="shared" si="742"/>
        <v>100</v>
      </c>
    </row>
    <row r="1562" spans="1:13">
      <c r="A1562" s="93" t="s">
        <v>160</v>
      </c>
      <c r="B1562" s="94" t="s">
        <v>699</v>
      </c>
      <c r="C1562" s="94" t="s">
        <v>15</v>
      </c>
      <c r="D1562" s="94" t="s">
        <v>40</v>
      </c>
      <c r="E1562" s="94" t="s">
        <v>709</v>
      </c>
      <c r="F1562" s="94" t="s">
        <v>161</v>
      </c>
      <c r="G1562" s="96">
        <v>58037.1</v>
      </c>
      <c r="H1562" s="96">
        <f t="shared" si="752"/>
        <v>58037.1</v>
      </c>
      <c r="I1562" s="96">
        <f t="shared" si="752"/>
        <v>53156.264000000003</v>
      </c>
      <c r="J1562" s="96">
        <f t="shared" si="752"/>
        <v>53156.264000000003</v>
      </c>
      <c r="K1562" s="96">
        <f t="shared" si="752"/>
        <v>53156.264000000003</v>
      </c>
      <c r="L1562" s="96">
        <f t="shared" si="741"/>
        <v>91.590144924539658</v>
      </c>
      <c r="M1562" s="96">
        <f t="shared" si="742"/>
        <v>100</v>
      </c>
    </row>
    <row r="1563" spans="1:13" ht="25.5">
      <c r="A1563" s="93" t="s">
        <v>269</v>
      </c>
      <c r="B1563" s="94" t="s">
        <v>699</v>
      </c>
      <c r="C1563" s="94" t="s">
        <v>15</v>
      </c>
      <c r="D1563" s="94" t="s">
        <v>40</v>
      </c>
      <c r="E1563" s="94" t="s">
        <v>709</v>
      </c>
      <c r="F1563" s="94" t="s">
        <v>270</v>
      </c>
      <c r="G1563" s="96">
        <v>58037.1</v>
      </c>
      <c r="H1563" s="114">
        <v>58037.1</v>
      </c>
      <c r="I1563" s="96">
        <v>53156.264000000003</v>
      </c>
      <c r="J1563" s="96">
        <v>53156.264000000003</v>
      </c>
      <c r="K1563" s="96">
        <v>53156.264000000003</v>
      </c>
      <c r="L1563" s="96">
        <f t="shared" si="741"/>
        <v>91.590144924539658</v>
      </c>
      <c r="M1563" s="96">
        <f t="shared" si="742"/>
        <v>100</v>
      </c>
    </row>
    <row r="1564" spans="1:13" ht="38.25">
      <c r="A1564" s="93" t="s">
        <v>710</v>
      </c>
      <c r="B1564" s="94" t="s">
        <v>699</v>
      </c>
      <c r="C1564" s="94" t="s">
        <v>15</v>
      </c>
      <c r="D1564" s="94" t="s">
        <v>40</v>
      </c>
      <c r="E1564" s="94" t="s">
        <v>711</v>
      </c>
      <c r="F1564" s="95" t="s">
        <v>0</v>
      </c>
      <c r="G1564" s="96">
        <v>91179.7</v>
      </c>
      <c r="H1564" s="96">
        <f t="shared" ref="H1564:K1565" si="753">H1565</f>
        <v>91179.7</v>
      </c>
      <c r="I1564" s="96">
        <f t="shared" si="753"/>
        <v>53211.559600000001</v>
      </c>
      <c r="J1564" s="96">
        <f t="shared" si="753"/>
        <v>53211.559600000001</v>
      </c>
      <c r="K1564" s="96">
        <f t="shared" si="753"/>
        <v>53211.559600000001</v>
      </c>
      <c r="L1564" s="96">
        <f t="shared" si="741"/>
        <v>58.358998329672062</v>
      </c>
      <c r="M1564" s="96">
        <f t="shared" si="742"/>
        <v>100</v>
      </c>
    </row>
    <row r="1565" spans="1:13">
      <c r="A1565" s="93" t="s">
        <v>160</v>
      </c>
      <c r="B1565" s="94" t="s">
        <v>699</v>
      </c>
      <c r="C1565" s="94" t="s">
        <v>15</v>
      </c>
      <c r="D1565" s="94" t="s">
        <v>40</v>
      </c>
      <c r="E1565" s="94" t="s">
        <v>711</v>
      </c>
      <c r="F1565" s="94" t="s">
        <v>161</v>
      </c>
      <c r="G1565" s="96">
        <v>91179.7</v>
      </c>
      <c r="H1565" s="96">
        <f t="shared" si="753"/>
        <v>91179.7</v>
      </c>
      <c r="I1565" s="96">
        <f t="shared" si="753"/>
        <v>53211.559600000001</v>
      </c>
      <c r="J1565" s="96">
        <f t="shared" si="753"/>
        <v>53211.559600000001</v>
      </c>
      <c r="K1565" s="96">
        <f t="shared" si="753"/>
        <v>53211.559600000001</v>
      </c>
      <c r="L1565" s="96">
        <f t="shared" si="741"/>
        <v>58.358998329672062</v>
      </c>
      <c r="M1565" s="96">
        <f t="shared" si="742"/>
        <v>100</v>
      </c>
    </row>
    <row r="1566" spans="1:13" ht="25.5">
      <c r="A1566" s="93" t="s">
        <v>269</v>
      </c>
      <c r="B1566" s="94" t="s">
        <v>699</v>
      </c>
      <c r="C1566" s="94" t="s">
        <v>15</v>
      </c>
      <c r="D1566" s="94" t="s">
        <v>40</v>
      </c>
      <c r="E1566" s="94" t="s">
        <v>711</v>
      </c>
      <c r="F1566" s="94" t="s">
        <v>270</v>
      </c>
      <c r="G1566" s="96">
        <v>91179.7</v>
      </c>
      <c r="H1566" s="96">
        <v>91179.7</v>
      </c>
      <c r="I1566" s="96">
        <v>53211.559600000001</v>
      </c>
      <c r="J1566" s="96">
        <v>53211.559600000001</v>
      </c>
      <c r="K1566" s="96">
        <v>53211.559600000001</v>
      </c>
      <c r="L1566" s="96">
        <f t="shared" si="741"/>
        <v>58.358998329672062</v>
      </c>
      <c r="M1566" s="96">
        <f t="shared" si="742"/>
        <v>100</v>
      </c>
    </row>
    <row r="1567" spans="1:13" ht="51">
      <c r="A1567" s="93" t="s">
        <v>712</v>
      </c>
      <c r="B1567" s="94" t="s">
        <v>699</v>
      </c>
      <c r="C1567" s="94" t="s">
        <v>15</v>
      </c>
      <c r="D1567" s="94" t="s">
        <v>40</v>
      </c>
      <c r="E1567" s="94" t="s">
        <v>713</v>
      </c>
      <c r="F1567" s="95" t="s">
        <v>0</v>
      </c>
      <c r="G1567" s="96">
        <v>170806.6</v>
      </c>
      <c r="H1567" s="96">
        <f t="shared" ref="H1567:K1568" si="754">H1568</f>
        <v>170806.6</v>
      </c>
      <c r="I1567" s="96">
        <f t="shared" si="754"/>
        <v>124906.6</v>
      </c>
      <c r="J1567" s="96">
        <f t="shared" si="754"/>
        <v>124906.6</v>
      </c>
      <c r="K1567" s="96">
        <f t="shared" si="754"/>
        <v>124906.6</v>
      </c>
      <c r="L1567" s="96">
        <f t="shared" si="741"/>
        <v>73.127502098865037</v>
      </c>
      <c r="M1567" s="96">
        <f t="shared" si="742"/>
        <v>100</v>
      </c>
    </row>
    <row r="1568" spans="1:13">
      <c r="A1568" s="93" t="s">
        <v>160</v>
      </c>
      <c r="B1568" s="94" t="s">
        <v>699</v>
      </c>
      <c r="C1568" s="94" t="s">
        <v>15</v>
      </c>
      <c r="D1568" s="94" t="s">
        <v>40</v>
      </c>
      <c r="E1568" s="94" t="s">
        <v>713</v>
      </c>
      <c r="F1568" s="94" t="s">
        <v>161</v>
      </c>
      <c r="G1568" s="96">
        <v>170806.6</v>
      </c>
      <c r="H1568" s="96">
        <f t="shared" si="754"/>
        <v>170806.6</v>
      </c>
      <c r="I1568" s="96">
        <f t="shared" si="754"/>
        <v>124906.6</v>
      </c>
      <c r="J1568" s="96">
        <f t="shared" si="754"/>
        <v>124906.6</v>
      </c>
      <c r="K1568" s="96">
        <f t="shared" si="754"/>
        <v>124906.6</v>
      </c>
      <c r="L1568" s="96">
        <f t="shared" si="741"/>
        <v>73.127502098865037</v>
      </c>
      <c r="M1568" s="96">
        <f t="shared" si="742"/>
        <v>100</v>
      </c>
    </row>
    <row r="1569" spans="1:14" ht="25.5">
      <c r="A1569" s="93" t="s">
        <v>269</v>
      </c>
      <c r="B1569" s="94" t="s">
        <v>699</v>
      </c>
      <c r="C1569" s="94" t="s">
        <v>15</v>
      </c>
      <c r="D1569" s="94" t="s">
        <v>40</v>
      </c>
      <c r="E1569" s="94" t="s">
        <v>713</v>
      </c>
      <c r="F1569" s="94" t="s">
        <v>270</v>
      </c>
      <c r="G1569" s="96">
        <v>170806.6</v>
      </c>
      <c r="H1569" s="96">
        <v>170806.6</v>
      </c>
      <c r="I1569" s="96">
        <v>124906.6</v>
      </c>
      <c r="J1569" s="96">
        <v>124906.6</v>
      </c>
      <c r="K1569" s="96">
        <v>124906.6</v>
      </c>
      <c r="L1569" s="96">
        <f t="shared" si="741"/>
        <v>73.127502098865037</v>
      </c>
      <c r="M1569" s="96">
        <f t="shared" si="742"/>
        <v>100</v>
      </c>
    </row>
    <row r="1570" spans="1:14" ht="89.25">
      <c r="A1570" s="93" t="s">
        <v>714</v>
      </c>
      <c r="B1570" s="94" t="s">
        <v>699</v>
      </c>
      <c r="C1570" s="94" t="s">
        <v>15</v>
      </c>
      <c r="D1570" s="94" t="s">
        <v>40</v>
      </c>
      <c r="E1570" s="94" t="s">
        <v>715</v>
      </c>
      <c r="F1570" s="95" t="s">
        <v>0</v>
      </c>
      <c r="G1570" s="96">
        <v>5368.8</v>
      </c>
      <c r="H1570" s="96">
        <f t="shared" ref="H1570:K1571" si="755">H1571</f>
        <v>5368.8</v>
      </c>
      <c r="I1570" s="96">
        <f t="shared" si="755"/>
        <v>3157.5239000000001</v>
      </c>
      <c r="J1570" s="96">
        <f t="shared" si="755"/>
        <v>3157.5239000000001</v>
      </c>
      <c r="K1570" s="96">
        <f t="shared" si="755"/>
        <v>3157.5239000000001</v>
      </c>
      <c r="L1570" s="96">
        <f t="shared" si="741"/>
        <v>58.812470198182091</v>
      </c>
      <c r="M1570" s="96">
        <f t="shared" si="742"/>
        <v>100</v>
      </c>
    </row>
    <row r="1571" spans="1:14">
      <c r="A1571" s="93" t="s">
        <v>160</v>
      </c>
      <c r="B1571" s="94" t="s">
        <v>699</v>
      </c>
      <c r="C1571" s="94" t="s">
        <v>15</v>
      </c>
      <c r="D1571" s="94" t="s">
        <v>40</v>
      </c>
      <c r="E1571" s="94" t="s">
        <v>715</v>
      </c>
      <c r="F1571" s="94" t="s">
        <v>161</v>
      </c>
      <c r="G1571" s="96">
        <v>5368.8</v>
      </c>
      <c r="H1571" s="96">
        <f t="shared" si="755"/>
        <v>5368.8</v>
      </c>
      <c r="I1571" s="96">
        <f t="shared" si="755"/>
        <v>3157.5239000000001</v>
      </c>
      <c r="J1571" s="96">
        <f t="shared" si="755"/>
        <v>3157.5239000000001</v>
      </c>
      <c r="K1571" s="96">
        <f t="shared" si="755"/>
        <v>3157.5239000000001</v>
      </c>
      <c r="L1571" s="96">
        <f t="shared" si="741"/>
        <v>58.812470198182091</v>
      </c>
      <c r="M1571" s="96">
        <f t="shared" si="742"/>
        <v>100</v>
      </c>
    </row>
    <row r="1572" spans="1:14" ht="25.5">
      <c r="A1572" s="93" t="s">
        <v>269</v>
      </c>
      <c r="B1572" s="94" t="s">
        <v>699</v>
      </c>
      <c r="C1572" s="94" t="s">
        <v>15</v>
      </c>
      <c r="D1572" s="94" t="s">
        <v>40</v>
      </c>
      <c r="E1572" s="94" t="s">
        <v>715</v>
      </c>
      <c r="F1572" s="94" t="s">
        <v>270</v>
      </c>
      <c r="G1572" s="96">
        <v>5368.8</v>
      </c>
      <c r="H1572" s="96">
        <v>5368.8</v>
      </c>
      <c r="I1572" s="96">
        <v>3157.5239000000001</v>
      </c>
      <c r="J1572" s="96">
        <v>3157.5239000000001</v>
      </c>
      <c r="K1572" s="96">
        <v>3157.5239000000001</v>
      </c>
      <c r="L1572" s="96">
        <f t="shared" si="741"/>
        <v>58.812470198182091</v>
      </c>
      <c r="M1572" s="96">
        <f t="shared" si="742"/>
        <v>100</v>
      </c>
    </row>
    <row r="1573" spans="1:14" ht="51">
      <c r="A1573" s="93" t="s">
        <v>716</v>
      </c>
      <c r="B1573" s="94" t="s">
        <v>699</v>
      </c>
      <c r="C1573" s="94" t="s">
        <v>15</v>
      </c>
      <c r="D1573" s="94" t="s">
        <v>40</v>
      </c>
      <c r="E1573" s="94" t="s">
        <v>717</v>
      </c>
      <c r="F1573" s="95" t="s">
        <v>0</v>
      </c>
      <c r="G1573" s="96">
        <v>2303.3000000000002</v>
      </c>
      <c r="H1573" s="96">
        <f t="shared" ref="H1573:K1574" si="756">H1574</f>
        <v>2303.2800000000002</v>
      </c>
      <c r="I1573" s="96">
        <f t="shared" si="756"/>
        <v>0</v>
      </c>
      <c r="J1573" s="96">
        <f t="shared" si="756"/>
        <v>0</v>
      </c>
      <c r="K1573" s="96">
        <f t="shared" si="756"/>
        <v>0</v>
      </c>
      <c r="L1573" s="96">
        <f t="shared" si="741"/>
        <v>0</v>
      </c>
      <c r="M1573" s="96">
        <v>0</v>
      </c>
    </row>
    <row r="1574" spans="1:14">
      <c r="A1574" s="93" t="s">
        <v>160</v>
      </c>
      <c r="B1574" s="94" t="s">
        <v>699</v>
      </c>
      <c r="C1574" s="94" t="s">
        <v>15</v>
      </c>
      <c r="D1574" s="94" t="s">
        <v>40</v>
      </c>
      <c r="E1574" s="94" t="s">
        <v>717</v>
      </c>
      <c r="F1574" s="94" t="s">
        <v>161</v>
      </c>
      <c r="G1574" s="96">
        <v>2303.3000000000002</v>
      </c>
      <c r="H1574" s="96">
        <f t="shared" si="756"/>
        <v>2303.2800000000002</v>
      </c>
      <c r="I1574" s="96">
        <f t="shared" si="756"/>
        <v>0</v>
      </c>
      <c r="J1574" s="96">
        <f t="shared" si="756"/>
        <v>0</v>
      </c>
      <c r="K1574" s="96">
        <f t="shared" si="756"/>
        <v>0</v>
      </c>
      <c r="L1574" s="96">
        <f t="shared" si="741"/>
        <v>0</v>
      </c>
      <c r="M1574" s="96">
        <v>0</v>
      </c>
    </row>
    <row r="1575" spans="1:14" ht="25.5">
      <c r="A1575" s="93" t="s">
        <v>269</v>
      </c>
      <c r="B1575" s="94" t="s">
        <v>699</v>
      </c>
      <c r="C1575" s="94" t="s">
        <v>15</v>
      </c>
      <c r="D1575" s="94" t="s">
        <v>40</v>
      </c>
      <c r="E1575" s="94" t="s">
        <v>717</v>
      </c>
      <c r="F1575" s="94" t="s">
        <v>270</v>
      </c>
      <c r="G1575" s="96">
        <v>2303.3000000000002</v>
      </c>
      <c r="H1575" s="96">
        <v>2303.2800000000002</v>
      </c>
      <c r="I1575" s="96">
        <v>0</v>
      </c>
      <c r="J1575" s="96">
        <v>0</v>
      </c>
      <c r="K1575" s="96">
        <v>0</v>
      </c>
      <c r="L1575" s="96">
        <f t="shared" si="741"/>
        <v>0</v>
      </c>
      <c r="M1575" s="96">
        <v>0</v>
      </c>
    </row>
    <row r="1576" spans="1:14" ht="25.5">
      <c r="A1576" s="93" t="s">
        <v>718</v>
      </c>
      <c r="B1576" s="94" t="s">
        <v>699</v>
      </c>
      <c r="C1576" s="94" t="s">
        <v>15</v>
      </c>
      <c r="D1576" s="94" t="s">
        <v>40</v>
      </c>
      <c r="E1576" s="94" t="s">
        <v>719</v>
      </c>
      <c r="F1576" s="95" t="s">
        <v>0</v>
      </c>
      <c r="G1576" s="96">
        <v>70000</v>
      </c>
      <c r="H1576" s="96">
        <f>H14871+H1577+H1580</f>
        <v>70000</v>
      </c>
      <c r="I1576" s="96">
        <f>I14871+I1577+I1580</f>
        <v>0</v>
      </c>
      <c r="J1576" s="96">
        <f>J14871+J1577+J1580</f>
        <v>0</v>
      </c>
      <c r="K1576" s="96">
        <f>K14871+K1577+K1580</f>
        <v>0</v>
      </c>
      <c r="L1576" s="96">
        <f t="shared" si="741"/>
        <v>0</v>
      </c>
      <c r="M1576" s="96">
        <v>0</v>
      </c>
    </row>
    <row r="1577" spans="1:14" s="27" customFormat="1" ht="25.5" hidden="1">
      <c r="A1577" s="101" t="s">
        <v>113</v>
      </c>
      <c r="B1577" s="94" t="s">
        <v>699</v>
      </c>
      <c r="C1577" s="94" t="s">
        <v>15</v>
      </c>
      <c r="D1577" s="94" t="s">
        <v>40</v>
      </c>
      <c r="E1577" s="99" t="s">
        <v>1181</v>
      </c>
      <c r="F1577" s="95"/>
      <c r="G1577" s="96"/>
      <c r="H1577" s="96">
        <f t="shared" ref="H1577:K1578" si="757">H1578</f>
        <v>0</v>
      </c>
      <c r="I1577" s="96">
        <f t="shared" si="757"/>
        <v>0</v>
      </c>
      <c r="J1577" s="96">
        <f t="shared" si="757"/>
        <v>0</v>
      </c>
      <c r="K1577" s="96">
        <f t="shared" si="757"/>
        <v>0</v>
      </c>
      <c r="L1577" s="96" t="e">
        <f t="shared" si="741"/>
        <v>#DIV/0!</v>
      </c>
      <c r="M1577" s="96">
        <v>0</v>
      </c>
      <c r="N1577" s="60"/>
    </row>
    <row r="1578" spans="1:14" s="27" customFormat="1" ht="25.5" hidden="1">
      <c r="A1578" s="93" t="s">
        <v>115</v>
      </c>
      <c r="B1578" s="94" t="s">
        <v>699</v>
      </c>
      <c r="C1578" s="94" t="s">
        <v>15</v>
      </c>
      <c r="D1578" s="94" t="s">
        <v>40</v>
      </c>
      <c r="E1578" s="94" t="s">
        <v>1181</v>
      </c>
      <c r="F1578" s="94">
        <v>400</v>
      </c>
      <c r="G1578" s="96"/>
      <c r="H1578" s="96">
        <f t="shared" si="757"/>
        <v>0</v>
      </c>
      <c r="I1578" s="96">
        <f t="shared" si="757"/>
        <v>0</v>
      </c>
      <c r="J1578" s="96">
        <f t="shared" si="757"/>
        <v>0</v>
      </c>
      <c r="K1578" s="96">
        <f t="shared" si="757"/>
        <v>0</v>
      </c>
      <c r="L1578" s="96" t="e">
        <f t="shared" si="741"/>
        <v>#DIV/0!</v>
      </c>
      <c r="M1578" s="96">
        <v>0</v>
      </c>
      <c r="N1578" s="60"/>
    </row>
    <row r="1579" spans="1:14" s="27" customFormat="1" hidden="1">
      <c r="A1579" s="93" t="s">
        <v>733</v>
      </c>
      <c r="B1579" s="94" t="s">
        <v>699</v>
      </c>
      <c r="C1579" s="94" t="s">
        <v>15</v>
      </c>
      <c r="D1579" s="94" t="s">
        <v>40</v>
      </c>
      <c r="E1579" s="99" t="s">
        <v>1181</v>
      </c>
      <c r="F1579" s="95">
        <v>410</v>
      </c>
      <c r="G1579" s="96"/>
      <c r="H1579" s="96"/>
      <c r="I1579" s="96"/>
      <c r="J1579" s="96"/>
      <c r="K1579" s="96"/>
      <c r="L1579" s="96" t="e">
        <f t="shared" si="741"/>
        <v>#DIV/0!</v>
      </c>
      <c r="M1579" s="96">
        <v>0</v>
      </c>
      <c r="N1579" s="60"/>
    </row>
    <row r="1580" spans="1:14">
      <c r="A1580" s="93" t="s">
        <v>720</v>
      </c>
      <c r="B1580" s="94" t="s">
        <v>699</v>
      </c>
      <c r="C1580" s="94" t="s">
        <v>15</v>
      </c>
      <c r="D1580" s="94" t="s">
        <v>40</v>
      </c>
      <c r="E1580" s="94" t="s">
        <v>721</v>
      </c>
      <c r="F1580" s="95" t="s">
        <v>0</v>
      </c>
      <c r="G1580" s="96">
        <v>70000</v>
      </c>
      <c r="H1580" s="96">
        <f t="shared" ref="H1580:K1581" si="758">H1581</f>
        <v>70000</v>
      </c>
      <c r="I1580" s="96">
        <f t="shared" si="758"/>
        <v>0</v>
      </c>
      <c r="J1580" s="96">
        <f t="shared" si="758"/>
        <v>0</v>
      </c>
      <c r="K1580" s="96">
        <f t="shared" si="758"/>
        <v>0</v>
      </c>
      <c r="L1580" s="96">
        <v>0</v>
      </c>
      <c r="M1580" s="96">
        <v>0</v>
      </c>
    </row>
    <row r="1581" spans="1:14" ht="25.5">
      <c r="A1581" s="93" t="s">
        <v>130</v>
      </c>
      <c r="B1581" s="94" t="s">
        <v>699</v>
      </c>
      <c r="C1581" s="94" t="s">
        <v>15</v>
      </c>
      <c r="D1581" s="94" t="s">
        <v>40</v>
      </c>
      <c r="E1581" s="94" t="s">
        <v>721</v>
      </c>
      <c r="F1581" s="94" t="s">
        <v>131</v>
      </c>
      <c r="G1581" s="96">
        <v>70000</v>
      </c>
      <c r="H1581" s="96">
        <f t="shared" si="758"/>
        <v>70000</v>
      </c>
      <c r="I1581" s="96">
        <f t="shared" si="758"/>
        <v>0</v>
      </c>
      <c r="J1581" s="96">
        <f t="shared" si="758"/>
        <v>0</v>
      </c>
      <c r="K1581" s="96">
        <f t="shared" si="758"/>
        <v>0</v>
      </c>
      <c r="L1581" s="96">
        <v>0</v>
      </c>
      <c r="M1581" s="96">
        <v>0</v>
      </c>
    </row>
    <row r="1582" spans="1:14">
      <c r="A1582" s="93" t="s">
        <v>132</v>
      </c>
      <c r="B1582" s="94" t="s">
        <v>699</v>
      </c>
      <c r="C1582" s="94" t="s">
        <v>15</v>
      </c>
      <c r="D1582" s="94" t="s">
        <v>40</v>
      </c>
      <c r="E1582" s="94" t="s">
        <v>721</v>
      </c>
      <c r="F1582" s="94" t="s">
        <v>133</v>
      </c>
      <c r="G1582" s="96">
        <v>70000</v>
      </c>
      <c r="H1582" s="96">
        <v>70000</v>
      </c>
      <c r="I1582" s="96"/>
      <c r="J1582" s="96"/>
      <c r="K1582" s="96"/>
      <c r="L1582" s="96">
        <v>0</v>
      </c>
      <c r="M1582" s="96">
        <v>0</v>
      </c>
    </row>
    <row r="1583" spans="1:14" ht="25.5">
      <c r="A1583" s="93" t="s">
        <v>702</v>
      </c>
      <c r="B1583" s="94" t="s">
        <v>699</v>
      </c>
      <c r="C1583" s="94" t="s">
        <v>15</v>
      </c>
      <c r="D1583" s="94" t="s">
        <v>40</v>
      </c>
      <c r="E1583" s="94" t="s">
        <v>703</v>
      </c>
      <c r="F1583" s="95" t="s">
        <v>0</v>
      </c>
      <c r="G1583" s="96">
        <v>15917.8</v>
      </c>
      <c r="H1583" s="96">
        <f t="shared" ref="H1583:K1583" si="759">H1584</f>
        <v>16590.555999999997</v>
      </c>
      <c r="I1583" s="96">
        <f t="shared" si="759"/>
        <v>12239.8388</v>
      </c>
      <c r="J1583" s="96">
        <f t="shared" si="759"/>
        <v>12239.8388</v>
      </c>
      <c r="K1583" s="96">
        <f t="shared" si="759"/>
        <v>11735.925090000001</v>
      </c>
      <c r="L1583" s="96">
        <f t="shared" si="741"/>
        <v>70.738588206447105</v>
      </c>
      <c r="M1583" s="96">
        <f t="shared" si="742"/>
        <v>95.883003704264482</v>
      </c>
    </row>
    <row r="1584" spans="1:14">
      <c r="A1584" s="93" t="s">
        <v>146</v>
      </c>
      <c r="B1584" s="94" t="s">
        <v>699</v>
      </c>
      <c r="C1584" s="94" t="s">
        <v>15</v>
      </c>
      <c r="D1584" s="94" t="s">
        <v>40</v>
      </c>
      <c r="E1584" s="94" t="s">
        <v>722</v>
      </c>
      <c r="F1584" s="95" t="s">
        <v>0</v>
      </c>
      <c r="G1584" s="96">
        <v>15917.8</v>
      </c>
      <c r="H1584" s="96">
        <f t="shared" ref="H1584:K1584" si="760">H1585+H1587+H1589+H1591</f>
        <v>16590.555999999997</v>
      </c>
      <c r="I1584" s="96">
        <f t="shared" si="760"/>
        <v>12239.8388</v>
      </c>
      <c r="J1584" s="96">
        <f t="shared" si="760"/>
        <v>12239.8388</v>
      </c>
      <c r="K1584" s="96">
        <f t="shared" si="760"/>
        <v>11735.925090000001</v>
      </c>
      <c r="L1584" s="96">
        <f t="shared" si="741"/>
        <v>70.738588206447105</v>
      </c>
      <c r="M1584" s="96">
        <f t="shared" si="742"/>
        <v>95.883003704264482</v>
      </c>
    </row>
    <row r="1585" spans="1:14" ht="38.25">
      <c r="A1585" s="93" t="s">
        <v>148</v>
      </c>
      <c r="B1585" s="94" t="s">
        <v>699</v>
      </c>
      <c r="C1585" s="94" t="s">
        <v>15</v>
      </c>
      <c r="D1585" s="94" t="s">
        <v>40</v>
      </c>
      <c r="E1585" s="94" t="s">
        <v>722</v>
      </c>
      <c r="F1585" s="94" t="s">
        <v>149</v>
      </c>
      <c r="G1585" s="96">
        <v>15339.3</v>
      </c>
      <c r="H1585" s="96">
        <f t="shared" ref="H1585:K1585" si="761">H1586</f>
        <v>15898.506939999999</v>
      </c>
      <c r="I1585" s="96">
        <f t="shared" si="761"/>
        <v>11749.056</v>
      </c>
      <c r="J1585" s="96">
        <f t="shared" si="761"/>
        <v>11749.056</v>
      </c>
      <c r="K1585" s="96">
        <f t="shared" si="761"/>
        <v>11380.73119</v>
      </c>
      <c r="L1585" s="96">
        <f t="shared" si="741"/>
        <v>71.583647652890861</v>
      </c>
      <c r="M1585" s="96">
        <f t="shared" si="742"/>
        <v>96.865068904259203</v>
      </c>
    </row>
    <row r="1586" spans="1:14">
      <c r="A1586" s="93" t="s">
        <v>150</v>
      </c>
      <c r="B1586" s="94" t="s">
        <v>699</v>
      </c>
      <c r="C1586" s="94" t="s">
        <v>15</v>
      </c>
      <c r="D1586" s="94" t="s">
        <v>40</v>
      </c>
      <c r="E1586" s="94" t="s">
        <v>722</v>
      </c>
      <c r="F1586" s="94" t="s">
        <v>151</v>
      </c>
      <c r="G1586" s="96">
        <v>15339.3</v>
      </c>
      <c r="H1586" s="96">
        <f>15066.49094+832.016</f>
        <v>15898.506939999999</v>
      </c>
      <c r="I1586" s="96">
        <v>11749.056</v>
      </c>
      <c r="J1586" s="96">
        <v>11749.056</v>
      </c>
      <c r="K1586" s="96">
        <v>11380.73119</v>
      </c>
      <c r="L1586" s="96">
        <f t="shared" si="741"/>
        <v>71.583647652890861</v>
      </c>
      <c r="M1586" s="96">
        <f t="shared" si="742"/>
        <v>96.865068904259203</v>
      </c>
    </row>
    <row r="1587" spans="1:14">
      <c r="A1587" s="93" t="s">
        <v>152</v>
      </c>
      <c r="B1587" s="94" t="s">
        <v>699</v>
      </c>
      <c r="C1587" s="94" t="s">
        <v>15</v>
      </c>
      <c r="D1587" s="94" t="s">
        <v>40</v>
      </c>
      <c r="E1587" s="94" t="s">
        <v>722</v>
      </c>
      <c r="F1587" s="94" t="s">
        <v>153</v>
      </c>
      <c r="G1587" s="96">
        <v>449.1</v>
      </c>
      <c r="H1587" s="96">
        <f t="shared" ref="H1587:K1587" si="762">H1588</f>
        <v>592.66625999999997</v>
      </c>
      <c r="I1587" s="96">
        <f t="shared" si="762"/>
        <v>451.4</v>
      </c>
      <c r="J1587" s="96">
        <f t="shared" si="762"/>
        <v>451.4</v>
      </c>
      <c r="K1587" s="96">
        <f t="shared" si="762"/>
        <v>316.06673999999998</v>
      </c>
      <c r="L1587" s="96">
        <f t="shared" si="741"/>
        <v>53.329632768364441</v>
      </c>
      <c r="M1587" s="96">
        <f t="shared" si="742"/>
        <v>70.019215773150194</v>
      </c>
    </row>
    <row r="1588" spans="1:14" ht="25.5">
      <c r="A1588" s="93" t="s">
        <v>154</v>
      </c>
      <c r="B1588" s="94" t="s">
        <v>699</v>
      </c>
      <c r="C1588" s="94" t="s">
        <v>15</v>
      </c>
      <c r="D1588" s="94" t="s">
        <v>40</v>
      </c>
      <c r="E1588" s="94" t="s">
        <v>722</v>
      </c>
      <c r="F1588" s="94" t="s">
        <v>155</v>
      </c>
      <c r="G1588" s="96">
        <v>449.1</v>
      </c>
      <c r="H1588" s="96">
        <v>592.66625999999997</v>
      </c>
      <c r="I1588" s="96">
        <v>451.4</v>
      </c>
      <c r="J1588" s="96">
        <v>451.4</v>
      </c>
      <c r="K1588" s="96">
        <v>316.06673999999998</v>
      </c>
      <c r="L1588" s="96">
        <f t="shared" si="741"/>
        <v>53.329632768364441</v>
      </c>
      <c r="M1588" s="96">
        <f t="shared" si="742"/>
        <v>70.019215773150194</v>
      </c>
    </row>
    <row r="1589" spans="1:14">
      <c r="A1589" s="93" t="s">
        <v>156</v>
      </c>
      <c r="B1589" s="94" t="s">
        <v>699</v>
      </c>
      <c r="C1589" s="94" t="s">
        <v>15</v>
      </c>
      <c r="D1589" s="94" t="s">
        <v>40</v>
      </c>
      <c r="E1589" s="94" t="s">
        <v>722</v>
      </c>
      <c r="F1589" s="94" t="s">
        <v>157</v>
      </c>
      <c r="G1589" s="96">
        <v>120</v>
      </c>
      <c r="H1589" s="96">
        <f t="shared" ref="H1589:K1589" si="763">H1590</f>
        <v>90</v>
      </c>
      <c r="I1589" s="96">
        <f t="shared" si="763"/>
        <v>30</v>
      </c>
      <c r="J1589" s="96">
        <f t="shared" si="763"/>
        <v>30</v>
      </c>
      <c r="K1589" s="96">
        <f t="shared" si="763"/>
        <v>30</v>
      </c>
      <c r="L1589" s="96">
        <f t="shared" si="741"/>
        <v>33.333333333333329</v>
      </c>
      <c r="M1589" s="96">
        <f t="shared" si="742"/>
        <v>100</v>
      </c>
    </row>
    <row r="1590" spans="1:14">
      <c r="A1590" s="93" t="s">
        <v>158</v>
      </c>
      <c r="B1590" s="94" t="s">
        <v>699</v>
      </c>
      <c r="C1590" s="94" t="s">
        <v>15</v>
      </c>
      <c r="D1590" s="94" t="s">
        <v>40</v>
      </c>
      <c r="E1590" s="94" t="s">
        <v>722</v>
      </c>
      <c r="F1590" s="94" t="s">
        <v>159</v>
      </c>
      <c r="G1590" s="96">
        <v>120</v>
      </c>
      <c r="H1590" s="96">
        <v>90</v>
      </c>
      <c r="I1590" s="96">
        <v>30</v>
      </c>
      <c r="J1590" s="96">
        <v>30</v>
      </c>
      <c r="K1590" s="96">
        <v>30</v>
      </c>
      <c r="L1590" s="96">
        <f t="shared" si="741"/>
        <v>33.333333333333329</v>
      </c>
      <c r="M1590" s="96">
        <f t="shared" si="742"/>
        <v>100</v>
      </c>
    </row>
    <row r="1591" spans="1:14">
      <c r="A1591" s="93" t="s">
        <v>160</v>
      </c>
      <c r="B1591" s="94" t="s">
        <v>699</v>
      </c>
      <c r="C1591" s="94" t="s">
        <v>15</v>
      </c>
      <c r="D1591" s="94" t="s">
        <v>40</v>
      </c>
      <c r="E1591" s="94" t="s">
        <v>722</v>
      </c>
      <c r="F1591" s="94" t="s">
        <v>161</v>
      </c>
      <c r="G1591" s="96">
        <v>9.4</v>
      </c>
      <c r="H1591" s="96">
        <f t="shared" ref="H1591:K1591" si="764">H1592+H1593</f>
        <v>9.3827999999999996</v>
      </c>
      <c r="I1591" s="96">
        <f t="shared" si="764"/>
        <v>9.3827999999999996</v>
      </c>
      <c r="J1591" s="96">
        <f t="shared" si="764"/>
        <v>9.3827999999999996</v>
      </c>
      <c r="K1591" s="96">
        <f t="shared" si="764"/>
        <v>9.1271599999999999</v>
      </c>
      <c r="L1591" s="96">
        <f t="shared" si="741"/>
        <v>97.275440167114297</v>
      </c>
      <c r="M1591" s="96">
        <f t="shared" si="742"/>
        <v>97.275440167114297</v>
      </c>
    </row>
    <row r="1592" spans="1:14">
      <c r="A1592" s="93" t="s">
        <v>277</v>
      </c>
      <c r="B1592" s="94" t="s">
        <v>699</v>
      </c>
      <c r="C1592" s="94" t="s">
        <v>15</v>
      </c>
      <c r="D1592" s="94" t="s">
        <v>40</v>
      </c>
      <c r="E1592" s="94" t="s">
        <v>722</v>
      </c>
      <c r="F1592" s="94" t="s">
        <v>278</v>
      </c>
      <c r="G1592" s="96">
        <v>5.5</v>
      </c>
      <c r="H1592" s="96">
        <v>5.4828000000000001</v>
      </c>
      <c r="I1592" s="96">
        <v>5.4828000000000001</v>
      </c>
      <c r="J1592" s="96">
        <v>5.4828000000000001</v>
      </c>
      <c r="K1592" s="96">
        <v>5.4828000000000001</v>
      </c>
      <c r="L1592" s="96">
        <f t="shared" si="741"/>
        <v>100</v>
      </c>
      <c r="M1592" s="96">
        <f t="shared" si="742"/>
        <v>100</v>
      </c>
    </row>
    <row r="1593" spans="1:14">
      <c r="A1593" s="93" t="s">
        <v>162</v>
      </c>
      <c r="B1593" s="94" t="s">
        <v>699</v>
      </c>
      <c r="C1593" s="94" t="s">
        <v>15</v>
      </c>
      <c r="D1593" s="94" t="s">
        <v>40</v>
      </c>
      <c r="E1593" s="94" t="s">
        <v>722</v>
      </c>
      <c r="F1593" s="94" t="s">
        <v>163</v>
      </c>
      <c r="G1593" s="96">
        <v>3.9</v>
      </c>
      <c r="H1593" s="96">
        <v>3.9</v>
      </c>
      <c r="I1593" s="96">
        <v>3.9</v>
      </c>
      <c r="J1593" s="96">
        <v>3.9</v>
      </c>
      <c r="K1593" s="96">
        <v>3.6443599999999998</v>
      </c>
      <c r="L1593" s="96">
        <f t="shared" si="741"/>
        <v>93.445128205128199</v>
      </c>
      <c r="M1593" s="96">
        <f t="shared" si="742"/>
        <v>93.445128205128199</v>
      </c>
    </row>
    <row r="1594" spans="1:14" s="28" customFormat="1">
      <c r="A1594" s="104" t="s">
        <v>659</v>
      </c>
      <c r="B1594" s="94" t="s">
        <v>699</v>
      </c>
      <c r="C1594" s="94" t="s">
        <v>15</v>
      </c>
      <c r="D1594" s="94" t="s">
        <v>40</v>
      </c>
      <c r="E1594" s="99" t="s">
        <v>660</v>
      </c>
      <c r="F1594" s="94"/>
      <c r="G1594" s="96"/>
      <c r="H1594" s="96">
        <f>H1595</f>
        <v>2657.6250799999998</v>
      </c>
      <c r="I1594" s="96">
        <f t="shared" ref="I1594:K1594" si="765">I1595</f>
        <v>2657.6250799999998</v>
      </c>
      <c r="J1594" s="96">
        <f t="shared" si="765"/>
        <v>2657.6250799999998</v>
      </c>
      <c r="K1594" s="96">
        <f t="shared" si="765"/>
        <v>2655.2250799999997</v>
      </c>
      <c r="L1594" s="96">
        <f t="shared" si="741"/>
        <v>99.909693808277879</v>
      </c>
      <c r="M1594" s="96">
        <f t="shared" si="742"/>
        <v>99.909693808277879</v>
      </c>
      <c r="N1594" s="60"/>
    </row>
    <row r="1595" spans="1:14" s="28" customFormat="1">
      <c r="A1595" s="104" t="s">
        <v>659</v>
      </c>
      <c r="B1595" s="94" t="s">
        <v>699</v>
      </c>
      <c r="C1595" s="94" t="s">
        <v>15</v>
      </c>
      <c r="D1595" s="94" t="s">
        <v>40</v>
      </c>
      <c r="E1595" s="99" t="s">
        <v>661</v>
      </c>
      <c r="F1595" s="94"/>
      <c r="G1595" s="96"/>
      <c r="H1595" s="96">
        <f>H1596+H1598</f>
        <v>2657.6250799999998</v>
      </c>
      <c r="I1595" s="96">
        <f t="shared" ref="I1595:K1595" si="766">I1596+I1598</f>
        <v>2657.6250799999998</v>
      </c>
      <c r="J1595" s="96">
        <f t="shared" si="766"/>
        <v>2657.6250799999998</v>
      </c>
      <c r="K1595" s="96">
        <f t="shared" si="766"/>
        <v>2655.2250799999997</v>
      </c>
      <c r="L1595" s="96">
        <f t="shared" si="741"/>
        <v>99.909693808277879</v>
      </c>
      <c r="M1595" s="96">
        <f t="shared" si="742"/>
        <v>99.909693808277879</v>
      </c>
      <c r="N1595" s="60"/>
    </row>
    <row r="1596" spans="1:14" s="28" customFormat="1">
      <c r="A1596" s="93" t="s">
        <v>152</v>
      </c>
      <c r="B1596" s="94" t="s">
        <v>699</v>
      </c>
      <c r="C1596" s="94" t="s">
        <v>15</v>
      </c>
      <c r="D1596" s="94" t="s">
        <v>40</v>
      </c>
      <c r="E1596" s="99" t="s">
        <v>661</v>
      </c>
      <c r="F1596" s="94">
        <v>200</v>
      </c>
      <c r="G1596" s="96"/>
      <c r="H1596" s="96">
        <f>H1597</f>
        <v>92</v>
      </c>
      <c r="I1596" s="96">
        <f t="shared" ref="I1596:K1596" si="767">I1597</f>
        <v>92</v>
      </c>
      <c r="J1596" s="96">
        <f t="shared" si="767"/>
        <v>92</v>
      </c>
      <c r="K1596" s="96">
        <f t="shared" si="767"/>
        <v>89.6</v>
      </c>
      <c r="L1596" s="96">
        <f t="shared" si="741"/>
        <v>97.391304347826079</v>
      </c>
      <c r="M1596" s="96">
        <f t="shared" si="742"/>
        <v>97.391304347826079</v>
      </c>
      <c r="N1596" s="60"/>
    </row>
    <row r="1597" spans="1:14" s="28" customFormat="1" ht="25.5">
      <c r="A1597" s="93" t="s">
        <v>154</v>
      </c>
      <c r="B1597" s="94" t="s">
        <v>699</v>
      </c>
      <c r="C1597" s="94" t="s">
        <v>15</v>
      </c>
      <c r="D1597" s="94" t="s">
        <v>40</v>
      </c>
      <c r="E1597" s="99" t="s">
        <v>661</v>
      </c>
      <c r="F1597" s="94">
        <v>240</v>
      </c>
      <c r="G1597" s="96"/>
      <c r="H1597" s="96">
        <v>92</v>
      </c>
      <c r="I1597" s="96">
        <v>92</v>
      </c>
      <c r="J1597" s="96">
        <v>92</v>
      </c>
      <c r="K1597" s="96">
        <v>89.6</v>
      </c>
      <c r="L1597" s="96">
        <f t="shared" si="741"/>
        <v>97.391304347826079</v>
      </c>
      <c r="M1597" s="96">
        <f t="shared" si="742"/>
        <v>97.391304347826079</v>
      </c>
      <c r="N1597" s="60"/>
    </row>
    <row r="1598" spans="1:14" s="28" customFormat="1">
      <c r="A1598" s="101" t="s">
        <v>105</v>
      </c>
      <c r="B1598" s="94" t="s">
        <v>699</v>
      </c>
      <c r="C1598" s="94" t="s">
        <v>15</v>
      </c>
      <c r="D1598" s="94" t="s">
        <v>40</v>
      </c>
      <c r="E1598" s="99" t="s">
        <v>661</v>
      </c>
      <c r="F1598" s="94">
        <v>500</v>
      </c>
      <c r="G1598" s="96"/>
      <c r="H1598" s="96">
        <f>H1599</f>
        <v>2565.6250799999998</v>
      </c>
      <c r="I1598" s="96">
        <f t="shared" ref="I1598:K1598" si="768">I1599</f>
        <v>2565.6250799999998</v>
      </c>
      <c r="J1598" s="96">
        <f t="shared" si="768"/>
        <v>2565.6250799999998</v>
      </c>
      <c r="K1598" s="96">
        <f t="shared" si="768"/>
        <v>2565.6250799999998</v>
      </c>
      <c r="L1598" s="96">
        <f t="shared" si="741"/>
        <v>100</v>
      </c>
      <c r="M1598" s="96">
        <f t="shared" si="742"/>
        <v>100</v>
      </c>
      <c r="N1598" s="60"/>
    </row>
    <row r="1599" spans="1:14" s="28" customFormat="1">
      <c r="A1599" s="101" t="s">
        <v>424</v>
      </c>
      <c r="B1599" s="94" t="s">
        <v>699</v>
      </c>
      <c r="C1599" s="94" t="s">
        <v>15</v>
      </c>
      <c r="D1599" s="94" t="s">
        <v>40</v>
      </c>
      <c r="E1599" s="99" t="s">
        <v>661</v>
      </c>
      <c r="F1599" s="94">
        <v>540</v>
      </c>
      <c r="G1599" s="96"/>
      <c r="H1599" s="96">
        <v>2565.6250799999998</v>
      </c>
      <c r="I1599" s="96">
        <v>2565.6250799999998</v>
      </c>
      <c r="J1599" s="96">
        <v>2565.6250799999998</v>
      </c>
      <c r="K1599" s="96">
        <v>2565.6250799999998</v>
      </c>
      <c r="L1599" s="96">
        <f t="shared" si="741"/>
        <v>100</v>
      </c>
      <c r="M1599" s="96">
        <f t="shared" si="742"/>
        <v>100</v>
      </c>
      <c r="N1599" s="60"/>
    </row>
    <row r="1600" spans="1:14" s="27" customFormat="1">
      <c r="A1600" s="93"/>
      <c r="B1600" s="94"/>
      <c r="C1600" s="94"/>
      <c r="D1600" s="94"/>
      <c r="E1600" s="94"/>
      <c r="F1600" s="94"/>
      <c r="G1600" s="96"/>
      <c r="H1600" s="96"/>
      <c r="I1600" s="96"/>
      <c r="J1600" s="96"/>
      <c r="K1600" s="96"/>
      <c r="L1600" s="96"/>
      <c r="M1600" s="96"/>
      <c r="N1600" s="60"/>
    </row>
    <row r="1601" spans="1:13">
      <c r="A1601" s="93" t="s">
        <v>41</v>
      </c>
      <c r="B1601" s="94" t="s">
        <v>699</v>
      </c>
      <c r="C1601" s="94" t="s">
        <v>15</v>
      </c>
      <c r="D1601" s="94" t="s">
        <v>30</v>
      </c>
      <c r="E1601" s="95" t="s">
        <v>0</v>
      </c>
      <c r="F1601" s="95" t="s">
        <v>0</v>
      </c>
      <c r="G1601" s="96">
        <v>4465393.5999999996</v>
      </c>
      <c r="H1601" s="96">
        <f>H1602+H1609+H1660+H1654</f>
        <v>4468145.1320000002</v>
      </c>
      <c r="I1601" s="96">
        <f t="shared" ref="I1601:K1601" si="769">I1602+I1609+I1660+I1654</f>
        <v>3170304.90601</v>
      </c>
      <c r="J1601" s="96">
        <f t="shared" si="769"/>
        <v>3170304.90601</v>
      </c>
      <c r="K1601" s="96">
        <f t="shared" si="769"/>
        <v>3159737.5044899997</v>
      </c>
      <c r="L1601" s="96">
        <f t="shared" ref="L1601:L1666" si="770">K1601/H1601*100</f>
        <v>70.716984590777159</v>
      </c>
      <c r="M1601" s="96">
        <f t="shared" ref="M1601:M1666" si="771">K1601/I1601*100</f>
        <v>99.666675545939839</v>
      </c>
    </row>
    <row r="1602" spans="1:13" ht="51">
      <c r="A1602" s="93" t="s">
        <v>167</v>
      </c>
      <c r="B1602" s="94" t="s">
        <v>699</v>
      </c>
      <c r="C1602" s="94" t="s">
        <v>15</v>
      </c>
      <c r="D1602" s="94" t="s">
        <v>30</v>
      </c>
      <c r="E1602" s="94" t="s">
        <v>168</v>
      </c>
      <c r="F1602" s="95" t="s">
        <v>0</v>
      </c>
      <c r="G1602" s="96">
        <v>27117.4</v>
      </c>
      <c r="H1602" s="96">
        <f>H1603</f>
        <v>27117.4</v>
      </c>
      <c r="I1602" s="96">
        <f t="shared" ref="I1602:K1603" si="772">I1603</f>
        <v>18574.80488</v>
      </c>
      <c r="J1602" s="96">
        <f t="shared" si="772"/>
        <v>18574.80488</v>
      </c>
      <c r="K1602" s="96">
        <f t="shared" si="772"/>
        <v>18574.80488</v>
      </c>
      <c r="L1602" s="96">
        <f t="shared" si="770"/>
        <v>68.497735328608201</v>
      </c>
      <c r="M1602" s="96">
        <f t="shared" si="771"/>
        <v>100</v>
      </c>
    </row>
    <row r="1603" spans="1:13" ht="25.5">
      <c r="A1603" s="93" t="s">
        <v>723</v>
      </c>
      <c r="B1603" s="94" t="s">
        <v>699</v>
      </c>
      <c r="C1603" s="94" t="s">
        <v>15</v>
      </c>
      <c r="D1603" s="94" t="s">
        <v>30</v>
      </c>
      <c r="E1603" s="94" t="s">
        <v>724</v>
      </c>
      <c r="F1603" s="95" t="s">
        <v>0</v>
      </c>
      <c r="G1603" s="96">
        <v>27117.4</v>
      </c>
      <c r="H1603" s="96">
        <f>H1604</f>
        <v>27117.4</v>
      </c>
      <c r="I1603" s="96">
        <f t="shared" si="772"/>
        <v>18574.80488</v>
      </c>
      <c r="J1603" s="96">
        <f t="shared" si="772"/>
        <v>18574.80488</v>
      </c>
      <c r="K1603" s="96">
        <f t="shared" si="772"/>
        <v>18574.80488</v>
      </c>
      <c r="L1603" s="96">
        <f t="shared" si="770"/>
        <v>68.497735328608201</v>
      </c>
      <c r="M1603" s="96">
        <f t="shared" si="771"/>
        <v>100</v>
      </c>
    </row>
    <row r="1604" spans="1:13" ht="38.25">
      <c r="A1604" s="93" t="s">
        <v>725</v>
      </c>
      <c r="B1604" s="94" t="s">
        <v>699</v>
      </c>
      <c r="C1604" s="94" t="s">
        <v>15</v>
      </c>
      <c r="D1604" s="94" t="s">
        <v>30</v>
      </c>
      <c r="E1604" s="94" t="s">
        <v>726</v>
      </c>
      <c r="F1604" s="95" t="s">
        <v>0</v>
      </c>
      <c r="G1604" s="96">
        <v>27117.4</v>
      </c>
      <c r="H1604" s="96">
        <f>H1605+H1607</f>
        <v>27117.4</v>
      </c>
      <c r="I1604" s="96">
        <f t="shared" ref="I1604:K1604" si="773">I1605+I1607</f>
        <v>18574.80488</v>
      </c>
      <c r="J1604" s="96">
        <f t="shared" si="773"/>
        <v>18574.80488</v>
      </c>
      <c r="K1604" s="96">
        <f t="shared" si="773"/>
        <v>18574.80488</v>
      </c>
      <c r="L1604" s="96">
        <f t="shared" si="770"/>
        <v>68.497735328608201</v>
      </c>
      <c r="M1604" s="96">
        <f t="shared" si="771"/>
        <v>100</v>
      </c>
    </row>
    <row r="1605" spans="1:13">
      <c r="A1605" s="93" t="s">
        <v>152</v>
      </c>
      <c r="B1605" s="94" t="s">
        <v>699</v>
      </c>
      <c r="C1605" s="94" t="s">
        <v>15</v>
      </c>
      <c r="D1605" s="94" t="s">
        <v>30</v>
      </c>
      <c r="E1605" s="94" t="s">
        <v>726</v>
      </c>
      <c r="F1605" s="94" t="s">
        <v>153</v>
      </c>
      <c r="G1605" s="96">
        <v>6317.4</v>
      </c>
      <c r="H1605" s="96">
        <f>H1606</f>
        <v>6317.4</v>
      </c>
      <c r="I1605" s="96">
        <f t="shared" ref="I1605:K1605" si="774">I1606</f>
        <v>6317.3048799999997</v>
      </c>
      <c r="J1605" s="96">
        <f t="shared" si="774"/>
        <v>6317.3048799999997</v>
      </c>
      <c r="K1605" s="96">
        <f t="shared" si="774"/>
        <v>6317.3048799999997</v>
      </c>
      <c r="L1605" s="96">
        <f t="shared" si="770"/>
        <v>99.998494317282422</v>
      </c>
      <c r="M1605" s="96">
        <f t="shared" si="771"/>
        <v>100</v>
      </c>
    </row>
    <row r="1606" spans="1:13" ht="25.5">
      <c r="A1606" s="93" t="s">
        <v>154</v>
      </c>
      <c r="B1606" s="94" t="s">
        <v>699</v>
      </c>
      <c r="C1606" s="94" t="s">
        <v>15</v>
      </c>
      <c r="D1606" s="94" t="s">
        <v>30</v>
      </c>
      <c r="E1606" s="94" t="s">
        <v>726</v>
      </c>
      <c r="F1606" s="94" t="s">
        <v>155</v>
      </c>
      <c r="G1606" s="96">
        <v>6317.4</v>
      </c>
      <c r="H1606" s="96">
        <v>6317.4</v>
      </c>
      <c r="I1606" s="96">
        <v>6317.3048799999997</v>
      </c>
      <c r="J1606" s="96">
        <v>6317.3048799999997</v>
      </c>
      <c r="K1606" s="96">
        <v>6317.3048799999997</v>
      </c>
      <c r="L1606" s="96">
        <f t="shared" si="770"/>
        <v>99.998494317282422</v>
      </c>
      <c r="M1606" s="96">
        <f t="shared" si="771"/>
        <v>100</v>
      </c>
    </row>
    <row r="1607" spans="1:13" ht="25.5">
      <c r="A1607" s="93" t="s">
        <v>130</v>
      </c>
      <c r="B1607" s="94" t="s">
        <v>699</v>
      </c>
      <c r="C1607" s="94" t="s">
        <v>15</v>
      </c>
      <c r="D1607" s="94" t="s">
        <v>30</v>
      </c>
      <c r="E1607" s="94" t="s">
        <v>726</v>
      </c>
      <c r="F1607" s="94" t="s">
        <v>131</v>
      </c>
      <c r="G1607" s="96">
        <v>20800</v>
      </c>
      <c r="H1607" s="96">
        <f>H1608</f>
        <v>20800</v>
      </c>
      <c r="I1607" s="96">
        <f t="shared" ref="I1607:K1607" si="775">I1608</f>
        <v>12257.5</v>
      </c>
      <c r="J1607" s="96">
        <f t="shared" si="775"/>
        <v>12257.5</v>
      </c>
      <c r="K1607" s="96">
        <f t="shared" si="775"/>
        <v>12257.5</v>
      </c>
      <c r="L1607" s="96">
        <f t="shared" si="770"/>
        <v>58.93028846153846</v>
      </c>
      <c r="M1607" s="96">
        <v>0</v>
      </c>
    </row>
    <row r="1608" spans="1:13">
      <c r="A1608" s="93" t="s">
        <v>132</v>
      </c>
      <c r="B1608" s="94" t="s">
        <v>699</v>
      </c>
      <c r="C1608" s="94" t="s">
        <v>15</v>
      </c>
      <c r="D1608" s="94" t="s">
        <v>30</v>
      </c>
      <c r="E1608" s="94" t="s">
        <v>726</v>
      </c>
      <c r="F1608" s="94" t="s">
        <v>133</v>
      </c>
      <c r="G1608" s="96">
        <v>20800</v>
      </c>
      <c r="H1608" s="96">
        <v>20800</v>
      </c>
      <c r="I1608" s="96">
        <v>12257.5</v>
      </c>
      <c r="J1608" s="96">
        <v>12257.5</v>
      </c>
      <c r="K1608" s="96">
        <v>12257.5</v>
      </c>
      <c r="L1608" s="96">
        <f t="shared" si="770"/>
        <v>58.93028846153846</v>
      </c>
      <c r="M1608" s="96">
        <v>0</v>
      </c>
    </row>
    <row r="1609" spans="1:13" ht="25.5">
      <c r="A1609" s="93" t="s">
        <v>700</v>
      </c>
      <c r="B1609" s="94" t="s">
        <v>699</v>
      </c>
      <c r="C1609" s="94" t="s">
        <v>15</v>
      </c>
      <c r="D1609" s="94" t="s">
        <v>30</v>
      </c>
      <c r="E1609" s="94" t="s">
        <v>701</v>
      </c>
      <c r="F1609" s="95" t="s">
        <v>0</v>
      </c>
      <c r="G1609" s="96">
        <v>4172548.2</v>
      </c>
      <c r="H1609" s="96">
        <f>H1610+H1614+H1624+H1634</f>
        <v>4172548.2019999996</v>
      </c>
      <c r="I1609" s="96">
        <f t="shared" ref="I1609:K1609" si="776">I1610+I1614+I1624+I1634</f>
        <v>2934783.8541299999</v>
      </c>
      <c r="J1609" s="96">
        <f t="shared" si="776"/>
        <v>2934783.8541299999</v>
      </c>
      <c r="K1609" s="96">
        <f t="shared" si="776"/>
        <v>2930313.8571699997</v>
      </c>
      <c r="L1609" s="96">
        <f t="shared" si="770"/>
        <v>70.22840037570883</v>
      </c>
      <c r="M1609" s="96">
        <f t="shared" si="771"/>
        <v>99.847689057110301</v>
      </c>
    </row>
    <row r="1610" spans="1:13" ht="25.5">
      <c r="A1610" s="93" t="s">
        <v>718</v>
      </c>
      <c r="B1610" s="94" t="s">
        <v>699</v>
      </c>
      <c r="C1610" s="94" t="s">
        <v>15</v>
      </c>
      <c r="D1610" s="94" t="s">
        <v>30</v>
      </c>
      <c r="E1610" s="94" t="s">
        <v>719</v>
      </c>
      <c r="F1610" s="95" t="s">
        <v>0</v>
      </c>
      <c r="G1610" s="96">
        <v>100670</v>
      </c>
      <c r="H1610" s="96">
        <f>H1611</f>
        <v>100670</v>
      </c>
      <c r="I1610" s="96">
        <f t="shared" ref="I1610:K1612" si="777">I1611</f>
        <v>23240.187330000001</v>
      </c>
      <c r="J1610" s="96">
        <f t="shared" si="777"/>
        <v>23240.187330000001</v>
      </c>
      <c r="K1610" s="96">
        <f t="shared" si="777"/>
        <v>23240.187330000001</v>
      </c>
      <c r="L1610" s="96">
        <f t="shared" si="770"/>
        <v>23.085514383629683</v>
      </c>
      <c r="M1610" s="96">
        <v>0</v>
      </c>
    </row>
    <row r="1611" spans="1:13">
      <c r="A1611" s="93" t="s">
        <v>727</v>
      </c>
      <c r="B1611" s="94" t="s">
        <v>699</v>
      </c>
      <c r="C1611" s="94" t="s">
        <v>15</v>
      </c>
      <c r="D1611" s="94" t="s">
        <v>30</v>
      </c>
      <c r="E1611" s="94" t="s">
        <v>728</v>
      </c>
      <c r="F1611" s="95" t="s">
        <v>0</v>
      </c>
      <c r="G1611" s="96">
        <v>100670</v>
      </c>
      <c r="H1611" s="96">
        <f>H1612</f>
        <v>100670</v>
      </c>
      <c r="I1611" s="96">
        <f t="shared" si="777"/>
        <v>23240.187330000001</v>
      </c>
      <c r="J1611" s="96">
        <f t="shared" si="777"/>
        <v>23240.187330000001</v>
      </c>
      <c r="K1611" s="96">
        <f t="shared" si="777"/>
        <v>23240.187330000001</v>
      </c>
      <c r="L1611" s="96">
        <f t="shared" si="770"/>
        <v>23.085514383629683</v>
      </c>
      <c r="M1611" s="96">
        <v>0</v>
      </c>
    </row>
    <row r="1612" spans="1:13">
      <c r="A1612" s="93" t="s">
        <v>105</v>
      </c>
      <c r="B1612" s="94" t="s">
        <v>699</v>
      </c>
      <c r="C1612" s="94" t="s">
        <v>15</v>
      </c>
      <c r="D1612" s="94" t="s">
        <v>30</v>
      </c>
      <c r="E1612" s="94" t="s">
        <v>728</v>
      </c>
      <c r="F1612" s="94" t="s">
        <v>106</v>
      </c>
      <c r="G1612" s="96">
        <v>100670</v>
      </c>
      <c r="H1612" s="96">
        <f>H1613</f>
        <v>100670</v>
      </c>
      <c r="I1612" s="96">
        <f t="shared" si="777"/>
        <v>23240.187330000001</v>
      </c>
      <c r="J1612" s="96">
        <f t="shared" si="777"/>
        <v>23240.187330000001</v>
      </c>
      <c r="K1612" s="96">
        <f t="shared" si="777"/>
        <v>23240.187330000001</v>
      </c>
      <c r="L1612" s="96">
        <f t="shared" si="770"/>
        <v>23.085514383629683</v>
      </c>
      <c r="M1612" s="96">
        <v>0</v>
      </c>
    </row>
    <row r="1613" spans="1:13">
      <c r="A1613" s="93" t="s">
        <v>144</v>
      </c>
      <c r="B1613" s="94" t="s">
        <v>699</v>
      </c>
      <c r="C1613" s="94" t="s">
        <v>15</v>
      </c>
      <c r="D1613" s="94" t="s">
        <v>30</v>
      </c>
      <c r="E1613" s="94" t="s">
        <v>728</v>
      </c>
      <c r="F1613" s="94" t="s">
        <v>145</v>
      </c>
      <c r="G1613" s="96">
        <v>100670</v>
      </c>
      <c r="H1613" s="96">
        <v>100670</v>
      </c>
      <c r="I1613" s="96">
        <v>23240.187330000001</v>
      </c>
      <c r="J1613" s="96">
        <v>23240.187330000001</v>
      </c>
      <c r="K1613" s="96">
        <v>23240.187330000001</v>
      </c>
      <c r="L1613" s="96">
        <f t="shared" si="770"/>
        <v>23.085514383629683</v>
      </c>
      <c r="M1613" s="96">
        <v>0</v>
      </c>
    </row>
    <row r="1614" spans="1:13" ht="25.5">
      <c r="A1614" s="93" t="s">
        <v>729</v>
      </c>
      <c r="B1614" s="94" t="s">
        <v>699</v>
      </c>
      <c r="C1614" s="94" t="s">
        <v>15</v>
      </c>
      <c r="D1614" s="94" t="s">
        <v>30</v>
      </c>
      <c r="E1614" s="94" t="s">
        <v>730</v>
      </c>
      <c r="F1614" s="95" t="s">
        <v>0</v>
      </c>
      <c r="G1614" s="96">
        <v>1135790.5</v>
      </c>
      <c r="H1614" s="96">
        <f>H1615+H1618+H1621</f>
        <v>1135790.5169999998</v>
      </c>
      <c r="I1614" s="96">
        <f t="shared" ref="I1614:K1614" si="778">I1615+I1618+I1621</f>
        <v>701681.50899999996</v>
      </c>
      <c r="J1614" s="96">
        <f t="shared" si="778"/>
        <v>701681.50899999996</v>
      </c>
      <c r="K1614" s="96">
        <f t="shared" si="778"/>
        <v>701680.50802999991</v>
      </c>
      <c r="L1614" s="96">
        <f t="shared" si="770"/>
        <v>61.77904266038172</v>
      </c>
      <c r="M1614" s="96">
        <f t="shared" si="771"/>
        <v>99.999857346960525</v>
      </c>
    </row>
    <row r="1615" spans="1:13" ht="38.25">
      <c r="A1615" s="93" t="s">
        <v>731</v>
      </c>
      <c r="B1615" s="94" t="s">
        <v>699</v>
      </c>
      <c r="C1615" s="94" t="s">
        <v>15</v>
      </c>
      <c r="D1615" s="94" t="s">
        <v>30</v>
      </c>
      <c r="E1615" s="94" t="s">
        <v>732</v>
      </c>
      <c r="F1615" s="95" t="s">
        <v>0</v>
      </c>
      <c r="G1615" s="96">
        <v>12118.5</v>
      </c>
      <c r="H1615" s="96">
        <f>H1616</f>
        <v>12118.477000000001</v>
      </c>
      <c r="I1615" s="96">
        <f t="shared" ref="I1615:K1616" si="779">I1616</f>
        <v>12118.477000000001</v>
      </c>
      <c r="J1615" s="96">
        <f t="shared" si="779"/>
        <v>12118.477000000001</v>
      </c>
      <c r="K1615" s="96">
        <f t="shared" si="779"/>
        <v>12118.477000000001</v>
      </c>
      <c r="L1615" s="96">
        <f t="shared" si="770"/>
        <v>100</v>
      </c>
      <c r="M1615" s="96">
        <f t="shared" si="771"/>
        <v>100</v>
      </c>
    </row>
    <row r="1616" spans="1:13" ht="25.5">
      <c r="A1616" s="93" t="s">
        <v>115</v>
      </c>
      <c r="B1616" s="94" t="s">
        <v>699</v>
      </c>
      <c r="C1616" s="94" t="s">
        <v>15</v>
      </c>
      <c r="D1616" s="94" t="s">
        <v>30</v>
      </c>
      <c r="E1616" s="94" t="s">
        <v>732</v>
      </c>
      <c r="F1616" s="94" t="s">
        <v>116</v>
      </c>
      <c r="G1616" s="96">
        <v>12118.5</v>
      </c>
      <c r="H1616" s="96">
        <f>H1617</f>
        <v>12118.477000000001</v>
      </c>
      <c r="I1616" s="96">
        <f t="shared" si="779"/>
        <v>12118.477000000001</v>
      </c>
      <c r="J1616" s="96">
        <f t="shared" si="779"/>
        <v>12118.477000000001</v>
      </c>
      <c r="K1616" s="96">
        <f t="shared" si="779"/>
        <v>12118.477000000001</v>
      </c>
      <c r="L1616" s="96">
        <f t="shared" si="770"/>
        <v>100</v>
      </c>
      <c r="M1616" s="96">
        <f t="shared" si="771"/>
        <v>100</v>
      </c>
    </row>
    <row r="1617" spans="1:13">
      <c r="A1617" s="93" t="s">
        <v>733</v>
      </c>
      <c r="B1617" s="94" t="s">
        <v>699</v>
      </c>
      <c r="C1617" s="94" t="s">
        <v>15</v>
      </c>
      <c r="D1617" s="94" t="s">
        <v>30</v>
      </c>
      <c r="E1617" s="94" t="s">
        <v>732</v>
      </c>
      <c r="F1617" s="94" t="s">
        <v>734</v>
      </c>
      <c r="G1617" s="96">
        <v>12118.5</v>
      </c>
      <c r="H1617" s="96">
        <v>12118.477000000001</v>
      </c>
      <c r="I1617" s="96">
        <v>12118.477000000001</v>
      </c>
      <c r="J1617" s="96">
        <v>12118.477000000001</v>
      </c>
      <c r="K1617" s="96">
        <v>12118.477000000001</v>
      </c>
      <c r="L1617" s="96">
        <f t="shared" si="770"/>
        <v>100</v>
      </c>
      <c r="M1617" s="96">
        <f t="shared" si="771"/>
        <v>100</v>
      </c>
    </row>
    <row r="1618" spans="1:13" ht="25.5">
      <c r="A1618" s="93" t="s">
        <v>735</v>
      </c>
      <c r="B1618" s="94" t="s">
        <v>699</v>
      </c>
      <c r="C1618" s="94" t="s">
        <v>15</v>
      </c>
      <c r="D1618" s="94" t="s">
        <v>30</v>
      </c>
      <c r="E1618" s="94" t="s">
        <v>736</v>
      </c>
      <c r="F1618" s="95" t="s">
        <v>0</v>
      </c>
      <c r="G1618" s="96">
        <v>1069016.6000000001</v>
      </c>
      <c r="H1618" s="96">
        <f>H1619</f>
        <v>1069016.6399999999</v>
      </c>
      <c r="I1618" s="96">
        <f t="shared" ref="I1618:K1619" si="780">I1619</f>
        <v>638123.18400000001</v>
      </c>
      <c r="J1618" s="96">
        <f t="shared" si="780"/>
        <v>638123.18400000001</v>
      </c>
      <c r="K1618" s="96">
        <f t="shared" si="780"/>
        <v>638123.18368000002</v>
      </c>
      <c r="L1618" s="96">
        <f t="shared" si="770"/>
        <v>59.692539835488446</v>
      </c>
      <c r="M1618" s="96">
        <f t="shared" si="771"/>
        <v>99.999999949852949</v>
      </c>
    </row>
    <row r="1619" spans="1:13" ht="25.5">
      <c r="A1619" s="93" t="s">
        <v>115</v>
      </c>
      <c r="B1619" s="94" t="s">
        <v>699</v>
      </c>
      <c r="C1619" s="94" t="s">
        <v>15</v>
      </c>
      <c r="D1619" s="94" t="s">
        <v>30</v>
      </c>
      <c r="E1619" s="94" t="s">
        <v>736</v>
      </c>
      <c r="F1619" s="94" t="s">
        <v>116</v>
      </c>
      <c r="G1619" s="96">
        <v>1069016.6000000001</v>
      </c>
      <c r="H1619" s="96">
        <f>H1620</f>
        <v>1069016.6399999999</v>
      </c>
      <c r="I1619" s="96">
        <f t="shared" si="780"/>
        <v>638123.18400000001</v>
      </c>
      <c r="J1619" s="96">
        <f t="shared" si="780"/>
        <v>638123.18400000001</v>
      </c>
      <c r="K1619" s="96">
        <f t="shared" si="780"/>
        <v>638123.18368000002</v>
      </c>
      <c r="L1619" s="96">
        <f t="shared" si="770"/>
        <v>59.692539835488446</v>
      </c>
      <c r="M1619" s="96">
        <f t="shared" si="771"/>
        <v>99.999999949852949</v>
      </c>
    </row>
    <row r="1620" spans="1:13">
      <c r="A1620" s="93" t="s">
        <v>733</v>
      </c>
      <c r="B1620" s="94" t="s">
        <v>699</v>
      </c>
      <c r="C1620" s="94" t="s">
        <v>15</v>
      </c>
      <c r="D1620" s="94" t="s">
        <v>30</v>
      </c>
      <c r="E1620" s="94" t="s">
        <v>736</v>
      </c>
      <c r="F1620" s="94" t="s">
        <v>734</v>
      </c>
      <c r="G1620" s="96">
        <v>1069016.6000000001</v>
      </c>
      <c r="H1620" s="96">
        <v>1069016.6399999999</v>
      </c>
      <c r="I1620" s="96">
        <v>638123.18400000001</v>
      </c>
      <c r="J1620" s="96">
        <v>638123.18400000001</v>
      </c>
      <c r="K1620" s="96">
        <v>638123.18368000002</v>
      </c>
      <c r="L1620" s="96">
        <f t="shared" si="770"/>
        <v>59.692539835488446</v>
      </c>
      <c r="M1620" s="96">
        <f t="shared" si="771"/>
        <v>99.999999949852949</v>
      </c>
    </row>
    <row r="1621" spans="1:13" ht="25.5">
      <c r="A1621" s="93" t="s">
        <v>113</v>
      </c>
      <c r="B1621" s="94" t="s">
        <v>699</v>
      </c>
      <c r="C1621" s="94" t="s">
        <v>15</v>
      </c>
      <c r="D1621" s="94" t="s">
        <v>30</v>
      </c>
      <c r="E1621" s="94" t="s">
        <v>737</v>
      </c>
      <c r="F1621" s="95" t="s">
        <v>0</v>
      </c>
      <c r="G1621" s="96">
        <v>54655.4</v>
      </c>
      <c r="H1621" s="96">
        <f>H1622</f>
        <v>54655.4</v>
      </c>
      <c r="I1621" s="96">
        <f t="shared" ref="I1621:K1622" si="781">I1622</f>
        <v>51439.847999999998</v>
      </c>
      <c r="J1621" s="96">
        <f t="shared" si="781"/>
        <v>51439.847999999998</v>
      </c>
      <c r="K1621" s="96">
        <f t="shared" si="781"/>
        <v>51438.847349999996</v>
      </c>
      <c r="L1621" s="96">
        <f t="shared" si="770"/>
        <v>94.11484931040664</v>
      </c>
      <c r="M1621" s="96">
        <f t="shared" si="771"/>
        <v>99.998054718202127</v>
      </c>
    </row>
    <row r="1622" spans="1:13" ht="25.5">
      <c r="A1622" s="93" t="s">
        <v>115</v>
      </c>
      <c r="B1622" s="94" t="s">
        <v>699</v>
      </c>
      <c r="C1622" s="94" t="s">
        <v>15</v>
      </c>
      <c r="D1622" s="94" t="s">
        <v>30</v>
      </c>
      <c r="E1622" s="94" t="s">
        <v>737</v>
      </c>
      <c r="F1622" s="94" t="s">
        <v>116</v>
      </c>
      <c r="G1622" s="96">
        <v>54655.4</v>
      </c>
      <c r="H1622" s="96">
        <f>H1623</f>
        <v>54655.4</v>
      </c>
      <c r="I1622" s="96">
        <f t="shared" si="781"/>
        <v>51439.847999999998</v>
      </c>
      <c r="J1622" s="96">
        <f t="shared" si="781"/>
        <v>51439.847999999998</v>
      </c>
      <c r="K1622" s="96">
        <f t="shared" si="781"/>
        <v>51438.847349999996</v>
      </c>
      <c r="L1622" s="96">
        <f t="shared" si="770"/>
        <v>94.11484931040664</v>
      </c>
      <c r="M1622" s="96">
        <f t="shared" si="771"/>
        <v>99.998054718202127</v>
      </c>
    </row>
    <row r="1623" spans="1:13">
      <c r="A1623" s="93" t="s">
        <v>733</v>
      </c>
      <c r="B1623" s="94" t="s">
        <v>699</v>
      </c>
      <c r="C1623" s="94" t="s">
        <v>15</v>
      </c>
      <c r="D1623" s="94" t="s">
        <v>30</v>
      </c>
      <c r="E1623" s="94" t="s">
        <v>737</v>
      </c>
      <c r="F1623" s="94" t="s">
        <v>734</v>
      </c>
      <c r="G1623" s="96">
        <v>54655.4</v>
      </c>
      <c r="H1623" s="96">
        <v>54655.4</v>
      </c>
      <c r="I1623" s="96">
        <v>51439.847999999998</v>
      </c>
      <c r="J1623" s="96">
        <v>51439.847999999998</v>
      </c>
      <c r="K1623" s="96">
        <v>51438.847349999996</v>
      </c>
      <c r="L1623" s="96">
        <f t="shared" si="770"/>
        <v>94.11484931040664</v>
      </c>
      <c r="M1623" s="96">
        <f t="shared" si="771"/>
        <v>99.998054718202127</v>
      </c>
    </row>
    <row r="1624" spans="1:13" ht="38.25">
      <c r="A1624" s="93" t="s">
        <v>738</v>
      </c>
      <c r="B1624" s="94" t="s">
        <v>699</v>
      </c>
      <c r="C1624" s="94" t="s">
        <v>15</v>
      </c>
      <c r="D1624" s="94" t="s">
        <v>30</v>
      </c>
      <c r="E1624" s="94" t="s">
        <v>739</v>
      </c>
      <c r="F1624" s="95" t="s">
        <v>0</v>
      </c>
      <c r="G1624" s="96">
        <v>2357881.7000000002</v>
      </c>
      <c r="H1624" s="96">
        <f>H1625+H1628+H1631</f>
        <v>2357881.6850000001</v>
      </c>
      <c r="I1624" s="96">
        <f t="shared" ref="I1624:K1624" si="782">I1625+I1628+I1631</f>
        <v>1783628.4218100002</v>
      </c>
      <c r="J1624" s="96">
        <f t="shared" si="782"/>
        <v>1783628.4218100002</v>
      </c>
      <c r="K1624" s="96">
        <f t="shared" si="782"/>
        <v>1783070.2502100002</v>
      </c>
      <c r="L1624" s="96">
        <f t="shared" si="770"/>
        <v>75.621701527827085</v>
      </c>
      <c r="M1624" s="96">
        <f t="shared" si="771"/>
        <v>99.968705836194644</v>
      </c>
    </row>
    <row r="1625" spans="1:13">
      <c r="A1625" s="93" t="s">
        <v>740</v>
      </c>
      <c r="B1625" s="94" t="s">
        <v>699</v>
      </c>
      <c r="C1625" s="94" t="s">
        <v>15</v>
      </c>
      <c r="D1625" s="94" t="s">
        <v>30</v>
      </c>
      <c r="E1625" s="94" t="s">
        <v>741</v>
      </c>
      <c r="F1625" s="95" t="s">
        <v>0</v>
      </c>
      <c r="G1625" s="96">
        <v>188109.6</v>
      </c>
      <c r="H1625" s="96">
        <f>H1626</f>
        <v>188109.6</v>
      </c>
      <c r="I1625" s="96">
        <f t="shared" ref="I1625:K1626" si="783">I1626</f>
        <v>188109.6</v>
      </c>
      <c r="J1625" s="96">
        <f t="shared" si="783"/>
        <v>188109.6</v>
      </c>
      <c r="K1625" s="96">
        <f t="shared" si="783"/>
        <v>188109.6</v>
      </c>
      <c r="L1625" s="96">
        <f t="shared" si="770"/>
        <v>100</v>
      </c>
      <c r="M1625" s="96">
        <f t="shared" si="771"/>
        <v>100</v>
      </c>
    </row>
    <row r="1626" spans="1:13">
      <c r="A1626" s="93" t="s">
        <v>152</v>
      </c>
      <c r="B1626" s="94" t="s">
        <v>699</v>
      </c>
      <c r="C1626" s="94" t="s">
        <v>15</v>
      </c>
      <c r="D1626" s="94" t="s">
        <v>30</v>
      </c>
      <c r="E1626" s="94" t="s">
        <v>741</v>
      </c>
      <c r="F1626" s="94" t="s">
        <v>153</v>
      </c>
      <c r="G1626" s="96">
        <v>188109.6</v>
      </c>
      <c r="H1626" s="96">
        <f>H1627</f>
        <v>188109.6</v>
      </c>
      <c r="I1626" s="96">
        <f t="shared" si="783"/>
        <v>188109.6</v>
      </c>
      <c r="J1626" s="96">
        <f t="shared" si="783"/>
        <v>188109.6</v>
      </c>
      <c r="K1626" s="96">
        <f t="shared" si="783"/>
        <v>188109.6</v>
      </c>
      <c r="L1626" s="96">
        <f t="shared" si="770"/>
        <v>100</v>
      </c>
      <c r="M1626" s="96">
        <f t="shared" si="771"/>
        <v>100</v>
      </c>
    </row>
    <row r="1627" spans="1:13" ht="25.5">
      <c r="A1627" s="93" t="s">
        <v>154</v>
      </c>
      <c r="B1627" s="94" t="s">
        <v>699</v>
      </c>
      <c r="C1627" s="94" t="s">
        <v>15</v>
      </c>
      <c r="D1627" s="94" t="s">
        <v>30</v>
      </c>
      <c r="E1627" s="94" t="s">
        <v>741</v>
      </c>
      <c r="F1627" s="94" t="s">
        <v>155</v>
      </c>
      <c r="G1627" s="96">
        <v>188109.6</v>
      </c>
      <c r="H1627" s="96">
        <v>188109.6</v>
      </c>
      <c r="I1627" s="96">
        <v>188109.6</v>
      </c>
      <c r="J1627" s="96">
        <v>188109.6</v>
      </c>
      <c r="K1627" s="96">
        <v>188109.6</v>
      </c>
      <c r="L1627" s="96">
        <f t="shared" si="770"/>
        <v>100</v>
      </c>
      <c r="M1627" s="96">
        <f t="shared" si="771"/>
        <v>100</v>
      </c>
    </row>
    <row r="1628" spans="1:13" ht="25.5">
      <c r="A1628" s="93" t="s">
        <v>742</v>
      </c>
      <c r="B1628" s="94" t="s">
        <v>699</v>
      </c>
      <c r="C1628" s="94" t="s">
        <v>15</v>
      </c>
      <c r="D1628" s="94" t="s">
        <v>30</v>
      </c>
      <c r="E1628" s="94" t="s">
        <v>743</v>
      </c>
      <c r="F1628" s="95" t="s">
        <v>0</v>
      </c>
      <c r="G1628" s="96">
        <v>2167868.1</v>
      </c>
      <c r="H1628" s="96">
        <f>H1629</f>
        <v>2167868.085</v>
      </c>
      <c r="I1628" s="96">
        <f t="shared" ref="I1628:K1629" si="784">I1629</f>
        <v>1593614.8218100001</v>
      </c>
      <c r="J1628" s="96">
        <f t="shared" si="784"/>
        <v>1593614.8218100001</v>
      </c>
      <c r="K1628" s="96">
        <f t="shared" si="784"/>
        <v>1593056.6502100001</v>
      </c>
      <c r="L1628" s="96">
        <f t="shared" si="770"/>
        <v>73.484944090129005</v>
      </c>
      <c r="M1628" s="96">
        <f t="shared" si="771"/>
        <v>99.964974497453156</v>
      </c>
    </row>
    <row r="1629" spans="1:13">
      <c r="A1629" s="93" t="s">
        <v>152</v>
      </c>
      <c r="B1629" s="94" t="s">
        <v>699</v>
      </c>
      <c r="C1629" s="94" t="s">
        <v>15</v>
      </c>
      <c r="D1629" s="94" t="s">
        <v>30</v>
      </c>
      <c r="E1629" s="94" t="s">
        <v>743</v>
      </c>
      <c r="F1629" s="94" t="s">
        <v>153</v>
      </c>
      <c r="G1629" s="96">
        <v>2167868.1</v>
      </c>
      <c r="H1629" s="96">
        <f>H1630</f>
        <v>2167868.085</v>
      </c>
      <c r="I1629" s="96">
        <f t="shared" si="784"/>
        <v>1593614.8218100001</v>
      </c>
      <c r="J1629" s="96">
        <f t="shared" si="784"/>
        <v>1593614.8218100001</v>
      </c>
      <c r="K1629" s="96">
        <f t="shared" si="784"/>
        <v>1593056.6502100001</v>
      </c>
      <c r="L1629" s="96">
        <f t="shared" si="770"/>
        <v>73.484944090129005</v>
      </c>
      <c r="M1629" s="96">
        <f t="shared" si="771"/>
        <v>99.964974497453156</v>
      </c>
    </row>
    <row r="1630" spans="1:13" ht="25.5">
      <c r="A1630" s="93" t="s">
        <v>154</v>
      </c>
      <c r="B1630" s="94" t="s">
        <v>699</v>
      </c>
      <c r="C1630" s="94" t="s">
        <v>15</v>
      </c>
      <c r="D1630" s="94" t="s">
        <v>30</v>
      </c>
      <c r="E1630" s="94" t="s">
        <v>743</v>
      </c>
      <c r="F1630" s="94" t="s">
        <v>155</v>
      </c>
      <c r="G1630" s="96">
        <v>2167868.1</v>
      </c>
      <c r="H1630" s="96">
        <v>2167868.085</v>
      </c>
      <c r="I1630" s="96">
        <v>1593614.8218100001</v>
      </c>
      <c r="J1630" s="96">
        <v>1593614.8218100001</v>
      </c>
      <c r="K1630" s="96">
        <v>1593056.6502100001</v>
      </c>
      <c r="L1630" s="96">
        <f t="shared" si="770"/>
        <v>73.484944090129005</v>
      </c>
      <c r="M1630" s="96">
        <f t="shared" si="771"/>
        <v>99.964974497453156</v>
      </c>
    </row>
    <row r="1631" spans="1:13" ht="25.5">
      <c r="A1631" s="93" t="s">
        <v>744</v>
      </c>
      <c r="B1631" s="94" t="s">
        <v>699</v>
      </c>
      <c r="C1631" s="94" t="s">
        <v>15</v>
      </c>
      <c r="D1631" s="94" t="s">
        <v>30</v>
      </c>
      <c r="E1631" s="94" t="s">
        <v>745</v>
      </c>
      <c r="F1631" s="95" t="s">
        <v>0</v>
      </c>
      <c r="G1631" s="96">
        <v>1904</v>
      </c>
      <c r="H1631" s="96">
        <f>H1632</f>
        <v>1904</v>
      </c>
      <c r="I1631" s="96">
        <f t="shared" ref="I1631:K1632" si="785">I1632</f>
        <v>1904</v>
      </c>
      <c r="J1631" s="96">
        <f t="shared" si="785"/>
        <v>1904</v>
      </c>
      <c r="K1631" s="96">
        <f t="shared" si="785"/>
        <v>1904</v>
      </c>
      <c r="L1631" s="96">
        <f t="shared" si="770"/>
        <v>100</v>
      </c>
      <c r="M1631" s="96">
        <f t="shared" si="771"/>
        <v>100</v>
      </c>
    </row>
    <row r="1632" spans="1:13" ht="25.5">
      <c r="A1632" s="93" t="s">
        <v>130</v>
      </c>
      <c r="B1632" s="94" t="s">
        <v>699</v>
      </c>
      <c r="C1632" s="94" t="s">
        <v>15</v>
      </c>
      <c r="D1632" s="94" t="s">
        <v>30</v>
      </c>
      <c r="E1632" s="94" t="s">
        <v>745</v>
      </c>
      <c r="F1632" s="94" t="s">
        <v>131</v>
      </c>
      <c r="G1632" s="96">
        <v>1904</v>
      </c>
      <c r="H1632" s="96">
        <f>H1633</f>
        <v>1904</v>
      </c>
      <c r="I1632" s="96">
        <f t="shared" si="785"/>
        <v>1904</v>
      </c>
      <c r="J1632" s="96">
        <f t="shared" si="785"/>
        <v>1904</v>
      </c>
      <c r="K1632" s="96">
        <f t="shared" si="785"/>
        <v>1904</v>
      </c>
      <c r="L1632" s="96">
        <f t="shared" si="770"/>
        <v>100</v>
      </c>
      <c r="M1632" s="96">
        <f t="shared" si="771"/>
        <v>100</v>
      </c>
    </row>
    <row r="1633" spans="1:13">
      <c r="A1633" s="93" t="s">
        <v>132</v>
      </c>
      <c r="B1633" s="94" t="s">
        <v>699</v>
      </c>
      <c r="C1633" s="94" t="s">
        <v>15</v>
      </c>
      <c r="D1633" s="94" t="s">
        <v>30</v>
      </c>
      <c r="E1633" s="94" t="s">
        <v>745</v>
      </c>
      <c r="F1633" s="94" t="s">
        <v>133</v>
      </c>
      <c r="G1633" s="96">
        <v>1904</v>
      </c>
      <c r="H1633" s="96">
        <v>1904</v>
      </c>
      <c r="I1633" s="96">
        <v>1904</v>
      </c>
      <c r="J1633" s="96">
        <v>1904</v>
      </c>
      <c r="K1633" s="96">
        <v>1904</v>
      </c>
      <c r="L1633" s="96">
        <f t="shared" si="770"/>
        <v>100</v>
      </c>
      <c r="M1633" s="96">
        <f t="shared" si="771"/>
        <v>100</v>
      </c>
    </row>
    <row r="1634" spans="1:13" ht="25.5">
      <c r="A1634" s="93" t="s">
        <v>702</v>
      </c>
      <c r="B1634" s="94" t="s">
        <v>699</v>
      </c>
      <c r="C1634" s="94" t="s">
        <v>15</v>
      </c>
      <c r="D1634" s="94" t="s">
        <v>30</v>
      </c>
      <c r="E1634" s="94" t="s">
        <v>703</v>
      </c>
      <c r="F1634" s="95" t="s">
        <v>0</v>
      </c>
      <c r="G1634" s="96">
        <v>578206</v>
      </c>
      <c r="H1634" s="96">
        <f>H1635+H1638+H1648+H1651</f>
        <v>578206</v>
      </c>
      <c r="I1634" s="96">
        <f t="shared" ref="I1634:K1634" si="786">I1635+I1638+I1648+I1651</f>
        <v>426233.73599000002</v>
      </c>
      <c r="J1634" s="96">
        <f t="shared" si="786"/>
        <v>426233.73599000002</v>
      </c>
      <c r="K1634" s="96">
        <f t="shared" si="786"/>
        <v>422322.91159999999</v>
      </c>
      <c r="L1634" s="96">
        <f t="shared" si="770"/>
        <v>73.040216047567824</v>
      </c>
      <c r="M1634" s="96">
        <f t="shared" si="771"/>
        <v>99.082469532610673</v>
      </c>
    </row>
    <row r="1635" spans="1:13">
      <c r="A1635" s="93" t="s">
        <v>740</v>
      </c>
      <c r="B1635" s="94" t="s">
        <v>699</v>
      </c>
      <c r="C1635" s="94" t="s">
        <v>15</v>
      </c>
      <c r="D1635" s="94" t="s">
        <v>30</v>
      </c>
      <c r="E1635" s="94" t="s">
        <v>746</v>
      </c>
      <c r="F1635" s="95" t="s">
        <v>0</v>
      </c>
      <c r="G1635" s="96">
        <v>20901.099999999999</v>
      </c>
      <c r="H1635" s="96">
        <f>H1636</f>
        <v>20901.099999999999</v>
      </c>
      <c r="I1635" s="96">
        <f t="shared" ref="I1635:K1636" si="787">I1636</f>
        <v>16068.2</v>
      </c>
      <c r="J1635" s="96">
        <f t="shared" si="787"/>
        <v>16068.2</v>
      </c>
      <c r="K1635" s="96">
        <f t="shared" si="787"/>
        <v>16068.2</v>
      </c>
      <c r="L1635" s="96">
        <f t="shared" si="770"/>
        <v>76.877293539574481</v>
      </c>
      <c r="M1635" s="96">
        <v>0</v>
      </c>
    </row>
    <row r="1636" spans="1:13">
      <c r="A1636" s="93" t="s">
        <v>105</v>
      </c>
      <c r="B1636" s="94" t="s">
        <v>699</v>
      </c>
      <c r="C1636" s="94" t="s">
        <v>15</v>
      </c>
      <c r="D1636" s="94" t="s">
        <v>30</v>
      </c>
      <c r="E1636" s="94" t="s">
        <v>746</v>
      </c>
      <c r="F1636" s="94" t="s">
        <v>106</v>
      </c>
      <c r="G1636" s="96">
        <v>20901.099999999999</v>
      </c>
      <c r="H1636" s="96">
        <f>H1637</f>
        <v>20901.099999999999</v>
      </c>
      <c r="I1636" s="96">
        <f t="shared" si="787"/>
        <v>16068.2</v>
      </c>
      <c r="J1636" s="96">
        <f t="shared" si="787"/>
        <v>16068.2</v>
      </c>
      <c r="K1636" s="96">
        <f t="shared" si="787"/>
        <v>16068.2</v>
      </c>
      <c r="L1636" s="96">
        <f t="shared" si="770"/>
        <v>76.877293539574481</v>
      </c>
      <c r="M1636" s="96">
        <v>0</v>
      </c>
    </row>
    <row r="1637" spans="1:13">
      <c r="A1637" s="93" t="s">
        <v>424</v>
      </c>
      <c r="B1637" s="94" t="s">
        <v>699</v>
      </c>
      <c r="C1637" s="94" t="s">
        <v>15</v>
      </c>
      <c r="D1637" s="94" t="s">
        <v>30</v>
      </c>
      <c r="E1637" s="94" t="s">
        <v>746</v>
      </c>
      <c r="F1637" s="94" t="s">
        <v>425</v>
      </c>
      <c r="G1637" s="96">
        <v>20901.099999999999</v>
      </c>
      <c r="H1637" s="96">
        <v>20901.099999999999</v>
      </c>
      <c r="I1637" s="96">
        <v>16068.2</v>
      </c>
      <c r="J1637" s="96">
        <v>16068.2</v>
      </c>
      <c r="K1637" s="96">
        <v>16068.2</v>
      </c>
      <c r="L1637" s="96">
        <f t="shared" si="770"/>
        <v>76.877293539574481</v>
      </c>
      <c r="M1637" s="96">
        <v>0</v>
      </c>
    </row>
    <row r="1638" spans="1:13">
      <c r="A1638" s="93" t="s">
        <v>128</v>
      </c>
      <c r="B1638" s="94" t="s">
        <v>699</v>
      </c>
      <c r="C1638" s="94" t="s">
        <v>15</v>
      </c>
      <c r="D1638" s="94" t="s">
        <v>30</v>
      </c>
      <c r="E1638" s="94" t="s">
        <v>747</v>
      </c>
      <c r="F1638" s="95" t="s">
        <v>0</v>
      </c>
      <c r="G1638" s="96">
        <v>117971.7</v>
      </c>
      <c r="H1638" s="96">
        <f>H1639+H1641+H1643+H1645</f>
        <v>117971.70000000001</v>
      </c>
      <c r="I1638" s="96">
        <f t="shared" ref="I1638:K1638" si="788">I1639+I1641+I1643+I1645</f>
        <v>86089.75</v>
      </c>
      <c r="J1638" s="96">
        <f t="shared" si="788"/>
        <v>86089.75</v>
      </c>
      <c r="K1638" s="96">
        <f t="shared" si="788"/>
        <v>82178.925610000006</v>
      </c>
      <c r="L1638" s="96">
        <f t="shared" si="770"/>
        <v>69.659863857179303</v>
      </c>
      <c r="M1638" s="96">
        <f t="shared" si="771"/>
        <v>95.457270592608296</v>
      </c>
    </row>
    <row r="1639" spans="1:13" ht="38.25">
      <c r="A1639" s="93" t="s">
        <v>148</v>
      </c>
      <c r="B1639" s="94" t="s">
        <v>699</v>
      </c>
      <c r="C1639" s="94" t="s">
        <v>15</v>
      </c>
      <c r="D1639" s="94" t="s">
        <v>30</v>
      </c>
      <c r="E1639" s="94" t="s">
        <v>747</v>
      </c>
      <c r="F1639" s="94" t="s">
        <v>149</v>
      </c>
      <c r="G1639" s="96">
        <v>72904.899999999994</v>
      </c>
      <c r="H1639" s="96">
        <f>H1640</f>
        <v>72904.900000000009</v>
      </c>
      <c r="I1639" s="96">
        <f t="shared" ref="I1639:K1639" si="789">I1640</f>
        <v>55018</v>
      </c>
      <c r="J1639" s="96">
        <f t="shared" si="789"/>
        <v>55018</v>
      </c>
      <c r="K1639" s="96">
        <f t="shared" si="789"/>
        <v>51889.45837</v>
      </c>
      <c r="L1639" s="96">
        <f t="shared" si="770"/>
        <v>71.174171242262176</v>
      </c>
      <c r="M1639" s="96">
        <f t="shared" si="771"/>
        <v>94.313603493402169</v>
      </c>
    </row>
    <row r="1640" spans="1:13">
      <c r="A1640" s="93" t="s">
        <v>323</v>
      </c>
      <c r="B1640" s="94" t="s">
        <v>699</v>
      </c>
      <c r="C1640" s="94" t="s">
        <v>15</v>
      </c>
      <c r="D1640" s="94" t="s">
        <v>30</v>
      </c>
      <c r="E1640" s="94" t="s">
        <v>747</v>
      </c>
      <c r="F1640" s="94" t="s">
        <v>324</v>
      </c>
      <c r="G1640" s="96">
        <v>72904.899999999994</v>
      </c>
      <c r="H1640" s="96">
        <f>70487.8+2417.1</f>
        <v>72904.900000000009</v>
      </c>
      <c r="I1640" s="96">
        <v>55018</v>
      </c>
      <c r="J1640" s="96">
        <v>55018</v>
      </c>
      <c r="K1640" s="96">
        <v>51889.45837</v>
      </c>
      <c r="L1640" s="96">
        <f t="shared" si="770"/>
        <v>71.174171242262176</v>
      </c>
      <c r="M1640" s="96">
        <f t="shared" si="771"/>
        <v>94.313603493402169</v>
      </c>
    </row>
    <row r="1641" spans="1:13">
      <c r="A1641" s="93" t="s">
        <v>152</v>
      </c>
      <c r="B1641" s="94" t="s">
        <v>699</v>
      </c>
      <c r="C1641" s="94" t="s">
        <v>15</v>
      </c>
      <c r="D1641" s="94" t="s">
        <v>30</v>
      </c>
      <c r="E1641" s="94" t="s">
        <v>747</v>
      </c>
      <c r="F1641" s="94" t="s">
        <v>153</v>
      </c>
      <c r="G1641" s="96">
        <v>14731</v>
      </c>
      <c r="H1641" s="96">
        <f>H1642</f>
        <v>14731</v>
      </c>
      <c r="I1641" s="96">
        <f t="shared" ref="I1641:K1641" si="790">I1642</f>
        <v>10004.1</v>
      </c>
      <c r="J1641" s="96">
        <f t="shared" si="790"/>
        <v>10004.1</v>
      </c>
      <c r="K1641" s="96">
        <f t="shared" si="790"/>
        <v>9593.3176100000001</v>
      </c>
      <c r="L1641" s="96">
        <f t="shared" si="770"/>
        <v>65.123329101893972</v>
      </c>
      <c r="M1641" s="96">
        <f t="shared" si="771"/>
        <v>95.893859617556799</v>
      </c>
    </row>
    <row r="1642" spans="1:13" ht="25.5">
      <c r="A1642" s="93" t="s">
        <v>154</v>
      </c>
      <c r="B1642" s="94" t="s">
        <v>699</v>
      </c>
      <c r="C1642" s="94" t="s">
        <v>15</v>
      </c>
      <c r="D1642" s="94" t="s">
        <v>30</v>
      </c>
      <c r="E1642" s="94" t="s">
        <v>747</v>
      </c>
      <c r="F1642" s="94" t="s">
        <v>155</v>
      </c>
      <c r="G1642" s="96">
        <v>14731</v>
      </c>
      <c r="H1642" s="96">
        <v>14731</v>
      </c>
      <c r="I1642" s="96">
        <v>10004.1</v>
      </c>
      <c r="J1642" s="96">
        <v>10004.1</v>
      </c>
      <c r="K1642" s="96">
        <v>9593.3176100000001</v>
      </c>
      <c r="L1642" s="96">
        <f t="shared" si="770"/>
        <v>65.123329101893972</v>
      </c>
      <c r="M1642" s="96">
        <f t="shared" si="771"/>
        <v>95.893859617556799</v>
      </c>
    </row>
    <row r="1643" spans="1:13" ht="25.5">
      <c r="A1643" s="93" t="s">
        <v>130</v>
      </c>
      <c r="B1643" s="94" t="s">
        <v>699</v>
      </c>
      <c r="C1643" s="94" t="s">
        <v>15</v>
      </c>
      <c r="D1643" s="94" t="s">
        <v>30</v>
      </c>
      <c r="E1643" s="94" t="s">
        <v>747</v>
      </c>
      <c r="F1643" s="94" t="s">
        <v>131</v>
      </c>
      <c r="G1643" s="96">
        <v>25540.3</v>
      </c>
      <c r="H1643" s="96">
        <f>H1644</f>
        <v>25540.3</v>
      </c>
      <c r="I1643" s="96">
        <f t="shared" ref="I1643:K1643" si="791">I1644</f>
        <v>19170</v>
      </c>
      <c r="J1643" s="96">
        <f t="shared" si="791"/>
        <v>19170</v>
      </c>
      <c r="K1643" s="96">
        <f t="shared" si="791"/>
        <v>19170</v>
      </c>
      <c r="L1643" s="96">
        <f t="shared" si="770"/>
        <v>75.057849751177557</v>
      </c>
      <c r="M1643" s="96">
        <f t="shared" si="771"/>
        <v>100</v>
      </c>
    </row>
    <row r="1644" spans="1:13">
      <c r="A1644" s="93" t="s">
        <v>132</v>
      </c>
      <c r="B1644" s="94" t="s">
        <v>699</v>
      </c>
      <c r="C1644" s="94" t="s">
        <v>15</v>
      </c>
      <c r="D1644" s="94" t="s">
        <v>30</v>
      </c>
      <c r="E1644" s="94" t="s">
        <v>747</v>
      </c>
      <c r="F1644" s="94" t="s">
        <v>133</v>
      </c>
      <c r="G1644" s="96">
        <v>25540.3</v>
      </c>
      <c r="H1644" s="96">
        <v>25540.3</v>
      </c>
      <c r="I1644" s="96">
        <v>19170</v>
      </c>
      <c r="J1644" s="96">
        <v>19170</v>
      </c>
      <c r="K1644" s="96">
        <v>19170</v>
      </c>
      <c r="L1644" s="96">
        <f t="shared" si="770"/>
        <v>75.057849751177557</v>
      </c>
      <c r="M1644" s="96">
        <f t="shared" si="771"/>
        <v>100</v>
      </c>
    </row>
    <row r="1645" spans="1:13">
      <c r="A1645" s="93" t="s">
        <v>160</v>
      </c>
      <c r="B1645" s="94" t="s">
        <v>699</v>
      </c>
      <c r="C1645" s="94" t="s">
        <v>15</v>
      </c>
      <c r="D1645" s="94" t="s">
        <v>30</v>
      </c>
      <c r="E1645" s="94" t="s">
        <v>747</v>
      </c>
      <c r="F1645" s="94" t="s">
        <v>161</v>
      </c>
      <c r="G1645" s="96">
        <v>4795.5</v>
      </c>
      <c r="H1645" s="96">
        <f>H1646+H1647</f>
        <v>4795.4999999999991</v>
      </c>
      <c r="I1645" s="96">
        <f t="shared" ref="I1645:K1645" si="792">I1646+I1647</f>
        <v>1897.6499999999999</v>
      </c>
      <c r="J1645" s="96">
        <f t="shared" si="792"/>
        <v>1897.6499999999999</v>
      </c>
      <c r="K1645" s="96">
        <f t="shared" si="792"/>
        <v>1526.1496299999999</v>
      </c>
      <c r="L1645" s="96">
        <f t="shared" si="770"/>
        <v>31.824619539151289</v>
      </c>
      <c r="M1645" s="96">
        <f t="shared" si="771"/>
        <v>80.42313545701262</v>
      </c>
    </row>
    <row r="1646" spans="1:13">
      <c r="A1646" s="93" t="s">
        <v>277</v>
      </c>
      <c r="B1646" s="94" t="s">
        <v>699</v>
      </c>
      <c r="C1646" s="94" t="s">
        <v>15</v>
      </c>
      <c r="D1646" s="94" t="s">
        <v>30</v>
      </c>
      <c r="E1646" s="94" t="s">
        <v>747</v>
      </c>
      <c r="F1646" s="94" t="s">
        <v>278</v>
      </c>
      <c r="G1646" s="96">
        <v>5.3</v>
      </c>
      <c r="H1646" s="96">
        <v>69.271000000000001</v>
      </c>
      <c r="I1646" s="96">
        <v>69.271000000000001</v>
      </c>
      <c r="J1646" s="96">
        <v>69.271000000000001</v>
      </c>
      <c r="K1646" s="96">
        <v>7.2121199999999996</v>
      </c>
      <c r="L1646" s="96">
        <f t="shared" si="770"/>
        <v>10.411456453638607</v>
      </c>
      <c r="M1646" s="96">
        <f t="shared" si="771"/>
        <v>10.411456453638607</v>
      </c>
    </row>
    <row r="1647" spans="1:13">
      <c r="A1647" s="93" t="s">
        <v>162</v>
      </c>
      <c r="B1647" s="94" t="s">
        <v>699</v>
      </c>
      <c r="C1647" s="94" t="s">
        <v>15</v>
      </c>
      <c r="D1647" s="94" t="s">
        <v>30</v>
      </c>
      <c r="E1647" s="94" t="s">
        <v>747</v>
      </c>
      <c r="F1647" s="94" t="s">
        <v>163</v>
      </c>
      <c r="G1647" s="96">
        <v>4790.2</v>
      </c>
      <c r="H1647" s="96">
        <f>577.3+308.2+3840.729</f>
        <v>4726.2289999999994</v>
      </c>
      <c r="I1647" s="96">
        <v>1828.3789999999999</v>
      </c>
      <c r="J1647" s="96">
        <v>1828.3789999999999</v>
      </c>
      <c r="K1647" s="96">
        <v>1518.93751</v>
      </c>
      <c r="L1647" s="96">
        <f t="shared" si="770"/>
        <v>32.138466206356064</v>
      </c>
      <c r="M1647" s="96">
        <f t="shared" si="771"/>
        <v>83.07563749091409</v>
      </c>
    </row>
    <row r="1648" spans="1:13">
      <c r="A1648" s="93" t="s">
        <v>748</v>
      </c>
      <c r="B1648" s="94" t="s">
        <v>699</v>
      </c>
      <c r="C1648" s="94" t="s">
        <v>15</v>
      </c>
      <c r="D1648" s="94" t="s">
        <v>30</v>
      </c>
      <c r="E1648" s="94" t="s">
        <v>749</v>
      </c>
      <c r="F1648" s="95" t="s">
        <v>0</v>
      </c>
      <c r="G1648" s="96">
        <v>1200</v>
      </c>
      <c r="H1648" s="96">
        <f>H1649</f>
        <v>1200</v>
      </c>
      <c r="I1648" s="96">
        <f t="shared" ref="I1648:K1649" si="793">I1649</f>
        <v>198</v>
      </c>
      <c r="J1648" s="96">
        <f t="shared" si="793"/>
        <v>198</v>
      </c>
      <c r="K1648" s="96">
        <f t="shared" si="793"/>
        <v>198</v>
      </c>
      <c r="L1648" s="96">
        <f t="shared" si="770"/>
        <v>16.5</v>
      </c>
      <c r="M1648" s="96">
        <v>0</v>
      </c>
    </row>
    <row r="1649" spans="1:14">
      <c r="A1649" s="93" t="s">
        <v>152</v>
      </c>
      <c r="B1649" s="94" t="s">
        <v>699</v>
      </c>
      <c r="C1649" s="94" t="s">
        <v>15</v>
      </c>
      <c r="D1649" s="94" t="s">
        <v>30</v>
      </c>
      <c r="E1649" s="94" t="s">
        <v>749</v>
      </c>
      <c r="F1649" s="94" t="s">
        <v>153</v>
      </c>
      <c r="G1649" s="96">
        <v>1200</v>
      </c>
      <c r="H1649" s="96">
        <f>H1650</f>
        <v>1200</v>
      </c>
      <c r="I1649" s="96">
        <f t="shared" si="793"/>
        <v>198</v>
      </c>
      <c r="J1649" s="96">
        <f t="shared" si="793"/>
        <v>198</v>
      </c>
      <c r="K1649" s="96">
        <f t="shared" si="793"/>
        <v>198</v>
      </c>
      <c r="L1649" s="96">
        <f t="shared" si="770"/>
        <v>16.5</v>
      </c>
      <c r="M1649" s="96">
        <v>0</v>
      </c>
    </row>
    <row r="1650" spans="1:14" ht="25.5">
      <c r="A1650" s="93" t="s">
        <v>154</v>
      </c>
      <c r="B1650" s="94" t="s">
        <v>699</v>
      </c>
      <c r="C1650" s="94" t="s">
        <v>15</v>
      </c>
      <c r="D1650" s="94" t="s">
        <v>30</v>
      </c>
      <c r="E1650" s="94" t="s">
        <v>749</v>
      </c>
      <c r="F1650" s="94" t="s">
        <v>155</v>
      </c>
      <c r="G1650" s="96">
        <v>1200</v>
      </c>
      <c r="H1650" s="96">
        <v>1200</v>
      </c>
      <c r="I1650" s="96">
        <v>198</v>
      </c>
      <c r="J1650" s="96">
        <v>198</v>
      </c>
      <c r="K1650" s="96">
        <v>198</v>
      </c>
      <c r="L1650" s="96">
        <f t="shared" si="770"/>
        <v>16.5</v>
      </c>
      <c r="M1650" s="96">
        <v>0</v>
      </c>
    </row>
    <row r="1651" spans="1:14" ht="25.5">
      <c r="A1651" s="93" t="s">
        <v>750</v>
      </c>
      <c r="B1651" s="94" t="s">
        <v>699</v>
      </c>
      <c r="C1651" s="94" t="s">
        <v>15</v>
      </c>
      <c r="D1651" s="94" t="s">
        <v>30</v>
      </c>
      <c r="E1651" s="94" t="s">
        <v>751</v>
      </c>
      <c r="F1651" s="95" t="s">
        <v>0</v>
      </c>
      <c r="G1651" s="96">
        <v>438133.2</v>
      </c>
      <c r="H1651" s="96">
        <f>H1652</f>
        <v>438133.2</v>
      </c>
      <c r="I1651" s="96">
        <f t="shared" ref="I1651:K1652" si="794">I1652</f>
        <v>323877.78599</v>
      </c>
      <c r="J1651" s="96">
        <f t="shared" si="794"/>
        <v>323877.78599</v>
      </c>
      <c r="K1651" s="96">
        <f t="shared" si="794"/>
        <v>323877.78599</v>
      </c>
      <c r="L1651" s="96">
        <f t="shared" si="770"/>
        <v>73.922219541910991</v>
      </c>
      <c r="M1651" s="96">
        <f t="shared" si="771"/>
        <v>100</v>
      </c>
    </row>
    <row r="1652" spans="1:14">
      <c r="A1652" s="93" t="s">
        <v>160</v>
      </c>
      <c r="B1652" s="94" t="s">
        <v>699</v>
      </c>
      <c r="C1652" s="94" t="s">
        <v>15</v>
      </c>
      <c r="D1652" s="94" t="s">
        <v>30</v>
      </c>
      <c r="E1652" s="94" t="s">
        <v>751</v>
      </c>
      <c r="F1652" s="94" t="s">
        <v>161</v>
      </c>
      <c r="G1652" s="96">
        <v>438133.2</v>
      </c>
      <c r="H1652" s="96">
        <f>H1653</f>
        <v>438133.2</v>
      </c>
      <c r="I1652" s="96">
        <f t="shared" si="794"/>
        <v>323877.78599</v>
      </c>
      <c r="J1652" s="96">
        <f t="shared" si="794"/>
        <v>323877.78599</v>
      </c>
      <c r="K1652" s="96">
        <f t="shared" si="794"/>
        <v>323877.78599</v>
      </c>
      <c r="L1652" s="96">
        <f t="shared" si="770"/>
        <v>73.922219541910991</v>
      </c>
      <c r="M1652" s="96">
        <f t="shared" si="771"/>
        <v>100</v>
      </c>
    </row>
    <row r="1653" spans="1:14">
      <c r="A1653" s="93" t="s">
        <v>162</v>
      </c>
      <c r="B1653" s="94" t="s">
        <v>699</v>
      </c>
      <c r="C1653" s="94" t="s">
        <v>15</v>
      </c>
      <c r="D1653" s="94" t="s">
        <v>30</v>
      </c>
      <c r="E1653" s="94" t="s">
        <v>751</v>
      </c>
      <c r="F1653" s="94" t="s">
        <v>163</v>
      </c>
      <c r="G1653" s="96">
        <v>438133.2</v>
      </c>
      <c r="H1653" s="96">
        <v>438133.2</v>
      </c>
      <c r="I1653" s="96">
        <v>323877.78599</v>
      </c>
      <c r="J1653" s="96">
        <v>323877.78599</v>
      </c>
      <c r="K1653" s="96">
        <v>323877.78599</v>
      </c>
      <c r="L1653" s="96">
        <f t="shared" si="770"/>
        <v>73.922219541910991</v>
      </c>
      <c r="M1653" s="96">
        <f t="shared" si="771"/>
        <v>100</v>
      </c>
    </row>
    <row r="1654" spans="1:14" s="28" customFormat="1">
      <c r="A1654" s="104" t="s">
        <v>659</v>
      </c>
      <c r="B1654" s="94" t="s">
        <v>699</v>
      </c>
      <c r="C1654" s="94" t="s">
        <v>15</v>
      </c>
      <c r="D1654" s="94" t="s">
        <v>30</v>
      </c>
      <c r="E1654" s="102" t="s">
        <v>660</v>
      </c>
      <c r="F1654" s="94"/>
      <c r="G1654" s="96"/>
      <c r="H1654" s="96">
        <f>H1655</f>
        <v>2751.5299999999997</v>
      </c>
      <c r="I1654" s="96">
        <f t="shared" ref="I1654:K1658" si="795">I1655</f>
        <v>2751.5299999999997</v>
      </c>
      <c r="J1654" s="96">
        <f t="shared" si="795"/>
        <v>2751.5299999999997</v>
      </c>
      <c r="K1654" s="96">
        <f t="shared" si="795"/>
        <v>2251.5299999999997</v>
      </c>
      <c r="L1654" s="96">
        <f t="shared" si="770"/>
        <v>81.828291895781618</v>
      </c>
      <c r="M1654" s="96">
        <f t="shared" si="771"/>
        <v>81.828291895781618</v>
      </c>
      <c r="N1654" s="60"/>
    </row>
    <row r="1655" spans="1:14" s="28" customFormat="1">
      <c r="A1655" s="104" t="s">
        <v>659</v>
      </c>
      <c r="B1655" s="94" t="s">
        <v>699</v>
      </c>
      <c r="C1655" s="94" t="s">
        <v>15</v>
      </c>
      <c r="D1655" s="94" t="s">
        <v>30</v>
      </c>
      <c r="E1655" s="94" t="s">
        <v>661</v>
      </c>
      <c r="F1655" s="94"/>
      <c r="G1655" s="96"/>
      <c r="H1655" s="96">
        <f>H1658+H1657</f>
        <v>2751.5299999999997</v>
      </c>
      <c r="I1655" s="96">
        <f t="shared" ref="I1655:K1655" si="796">I1658+I1657</f>
        <v>2751.5299999999997</v>
      </c>
      <c r="J1655" s="96">
        <f t="shared" si="796"/>
        <v>2751.5299999999997</v>
      </c>
      <c r="K1655" s="96">
        <f t="shared" si="796"/>
        <v>2251.5299999999997</v>
      </c>
      <c r="L1655" s="96">
        <f t="shared" si="770"/>
        <v>81.828291895781618</v>
      </c>
      <c r="M1655" s="96">
        <f t="shared" si="771"/>
        <v>81.828291895781618</v>
      </c>
      <c r="N1655" s="60"/>
    </row>
    <row r="1656" spans="1:14" s="52" customFormat="1">
      <c r="A1656" s="93" t="s">
        <v>152</v>
      </c>
      <c r="B1656" s="94" t="s">
        <v>699</v>
      </c>
      <c r="C1656" s="94" t="s">
        <v>15</v>
      </c>
      <c r="D1656" s="94" t="s">
        <v>30</v>
      </c>
      <c r="E1656" s="94" t="s">
        <v>661</v>
      </c>
      <c r="F1656" s="94">
        <v>200</v>
      </c>
      <c r="G1656" s="96"/>
      <c r="H1656" s="96">
        <f>H1657</f>
        <v>1700</v>
      </c>
      <c r="I1656" s="96">
        <f t="shared" ref="I1656:K1656" si="797">I1657</f>
        <v>1700</v>
      </c>
      <c r="J1656" s="96">
        <f t="shared" si="797"/>
        <v>1700</v>
      </c>
      <c r="K1656" s="96">
        <f t="shared" si="797"/>
        <v>1200</v>
      </c>
      <c r="L1656" s="96">
        <f t="shared" ref="L1656:L1657" si="798">K1656/H1656*100</f>
        <v>70.588235294117652</v>
      </c>
      <c r="M1656" s="96">
        <f t="shared" ref="M1656:M1657" si="799">K1656/I1656*100</f>
        <v>70.588235294117652</v>
      </c>
      <c r="N1656" s="60"/>
    </row>
    <row r="1657" spans="1:14" s="52" customFormat="1" ht="25.5">
      <c r="A1657" s="93" t="s">
        <v>154</v>
      </c>
      <c r="B1657" s="94" t="s">
        <v>699</v>
      </c>
      <c r="C1657" s="94" t="s">
        <v>15</v>
      </c>
      <c r="D1657" s="94" t="s">
        <v>30</v>
      </c>
      <c r="E1657" s="94" t="s">
        <v>661</v>
      </c>
      <c r="F1657" s="94">
        <v>240</v>
      </c>
      <c r="G1657" s="96"/>
      <c r="H1657" s="96">
        <v>1700</v>
      </c>
      <c r="I1657" s="96">
        <v>1700</v>
      </c>
      <c r="J1657" s="96">
        <v>1700</v>
      </c>
      <c r="K1657" s="96">
        <v>1200</v>
      </c>
      <c r="L1657" s="96">
        <f t="shared" si="798"/>
        <v>70.588235294117652</v>
      </c>
      <c r="M1657" s="96">
        <f t="shared" si="799"/>
        <v>70.588235294117652</v>
      </c>
      <c r="N1657" s="60"/>
    </row>
    <row r="1658" spans="1:14" s="28" customFormat="1">
      <c r="A1658" s="93" t="s">
        <v>105</v>
      </c>
      <c r="B1658" s="94" t="s">
        <v>699</v>
      </c>
      <c r="C1658" s="94" t="s">
        <v>15</v>
      </c>
      <c r="D1658" s="94" t="s">
        <v>30</v>
      </c>
      <c r="E1658" s="94" t="s">
        <v>661</v>
      </c>
      <c r="F1658" s="94">
        <v>500</v>
      </c>
      <c r="G1658" s="96"/>
      <c r="H1658" s="96">
        <f>H1659</f>
        <v>1051.53</v>
      </c>
      <c r="I1658" s="96">
        <f t="shared" si="795"/>
        <v>1051.53</v>
      </c>
      <c r="J1658" s="96">
        <f t="shared" si="795"/>
        <v>1051.53</v>
      </c>
      <c r="K1658" s="96">
        <f t="shared" si="795"/>
        <v>1051.53</v>
      </c>
      <c r="L1658" s="96">
        <f t="shared" si="770"/>
        <v>100</v>
      </c>
      <c r="M1658" s="96">
        <f t="shared" si="771"/>
        <v>100</v>
      </c>
      <c r="N1658" s="60"/>
    </row>
    <row r="1659" spans="1:14" s="28" customFormat="1">
      <c r="A1659" s="93" t="s">
        <v>424</v>
      </c>
      <c r="B1659" s="94" t="s">
        <v>699</v>
      </c>
      <c r="C1659" s="94" t="s">
        <v>15</v>
      </c>
      <c r="D1659" s="94" t="s">
        <v>30</v>
      </c>
      <c r="E1659" s="94" t="s">
        <v>661</v>
      </c>
      <c r="F1659" s="94">
        <v>540</v>
      </c>
      <c r="G1659" s="96"/>
      <c r="H1659" s="96">
        <v>1051.53</v>
      </c>
      <c r="I1659" s="96">
        <v>1051.53</v>
      </c>
      <c r="J1659" s="96">
        <v>1051.53</v>
      </c>
      <c r="K1659" s="96">
        <v>1051.53</v>
      </c>
      <c r="L1659" s="96">
        <f t="shared" si="770"/>
        <v>100</v>
      </c>
      <c r="M1659" s="96">
        <f t="shared" si="771"/>
        <v>100</v>
      </c>
      <c r="N1659" s="60"/>
    </row>
    <row r="1660" spans="1:14">
      <c r="A1660" s="93" t="s">
        <v>752</v>
      </c>
      <c r="B1660" s="94" t="s">
        <v>699</v>
      </c>
      <c r="C1660" s="94" t="s">
        <v>15</v>
      </c>
      <c r="D1660" s="94" t="s">
        <v>30</v>
      </c>
      <c r="E1660" s="94" t="s">
        <v>753</v>
      </c>
      <c r="F1660" s="95" t="s">
        <v>0</v>
      </c>
      <c r="G1660" s="96">
        <v>265728</v>
      </c>
      <c r="H1660" s="96">
        <f>H1661+H1666</f>
        <v>265728</v>
      </c>
      <c r="I1660" s="96">
        <f t="shared" ref="I1660:K1660" si="800">I1661+I1666</f>
        <v>214194.717</v>
      </c>
      <c r="J1660" s="96">
        <f t="shared" si="800"/>
        <v>214194.717</v>
      </c>
      <c r="K1660" s="96">
        <f t="shared" si="800"/>
        <v>208597.31244000001</v>
      </c>
      <c r="L1660" s="96">
        <f t="shared" si="770"/>
        <v>78.50031326770231</v>
      </c>
      <c r="M1660" s="96">
        <f t="shared" si="771"/>
        <v>97.3867681526431</v>
      </c>
    </row>
    <row r="1661" spans="1:14" ht="38.25">
      <c r="A1661" s="93" t="s">
        <v>754</v>
      </c>
      <c r="B1661" s="94" t="s">
        <v>699</v>
      </c>
      <c r="C1661" s="94" t="s">
        <v>15</v>
      </c>
      <c r="D1661" s="94" t="s">
        <v>30</v>
      </c>
      <c r="E1661" s="94" t="s">
        <v>755</v>
      </c>
      <c r="F1661" s="95" t="s">
        <v>0</v>
      </c>
      <c r="G1661" s="96">
        <v>39979</v>
      </c>
      <c r="H1661" s="96">
        <f>H1662+H1664</f>
        <v>39979</v>
      </c>
      <c r="I1661" s="96">
        <f t="shared" ref="I1661:K1661" si="801">I1662+I1664</f>
        <v>29225.217000000001</v>
      </c>
      <c r="J1661" s="96">
        <f t="shared" si="801"/>
        <v>29225.217000000001</v>
      </c>
      <c r="K1661" s="96">
        <f t="shared" si="801"/>
        <v>29225.217000000001</v>
      </c>
      <c r="L1661" s="96">
        <f t="shared" si="770"/>
        <v>73.101420745891602</v>
      </c>
      <c r="M1661" s="96">
        <f t="shared" si="771"/>
        <v>100</v>
      </c>
    </row>
    <row r="1662" spans="1:14">
      <c r="A1662" s="93" t="s">
        <v>152</v>
      </c>
      <c r="B1662" s="94" t="s">
        <v>699</v>
      </c>
      <c r="C1662" s="94" t="s">
        <v>15</v>
      </c>
      <c r="D1662" s="94" t="s">
        <v>30</v>
      </c>
      <c r="E1662" s="94" t="s">
        <v>755</v>
      </c>
      <c r="F1662" s="94" t="s">
        <v>153</v>
      </c>
      <c r="G1662" s="96">
        <v>7650</v>
      </c>
      <c r="H1662" s="96">
        <f>H1663</f>
        <v>39599.877999999997</v>
      </c>
      <c r="I1662" s="96">
        <f t="shared" ref="I1662:K1662" si="802">I1663</f>
        <v>29225.217000000001</v>
      </c>
      <c r="J1662" s="96">
        <f t="shared" si="802"/>
        <v>29225.217000000001</v>
      </c>
      <c r="K1662" s="96">
        <f t="shared" si="802"/>
        <v>29225.217000000001</v>
      </c>
      <c r="L1662" s="96">
        <f t="shared" si="770"/>
        <v>73.801280397884057</v>
      </c>
      <c r="M1662" s="96">
        <f t="shared" si="771"/>
        <v>100</v>
      </c>
    </row>
    <row r="1663" spans="1:14" ht="25.5">
      <c r="A1663" s="93" t="s">
        <v>154</v>
      </c>
      <c r="B1663" s="94" t="s">
        <v>699</v>
      </c>
      <c r="C1663" s="94" t="s">
        <v>15</v>
      </c>
      <c r="D1663" s="94" t="s">
        <v>30</v>
      </c>
      <c r="E1663" s="94" t="s">
        <v>755</v>
      </c>
      <c r="F1663" s="94" t="s">
        <v>155</v>
      </c>
      <c r="G1663" s="96">
        <v>7650</v>
      </c>
      <c r="H1663" s="96">
        <v>39599.877999999997</v>
      </c>
      <c r="I1663" s="96">
        <v>29225.217000000001</v>
      </c>
      <c r="J1663" s="96">
        <v>29225.217000000001</v>
      </c>
      <c r="K1663" s="96">
        <v>29225.217000000001</v>
      </c>
      <c r="L1663" s="96">
        <f t="shared" si="770"/>
        <v>73.801280397884057</v>
      </c>
      <c r="M1663" s="96">
        <f t="shared" si="771"/>
        <v>100</v>
      </c>
    </row>
    <row r="1664" spans="1:14">
      <c r="A1664" s="93" t="s">
        <v>160</v>
      </c>
      <c r="B1664" s="94" t="s">
        <v>699</v>
      </c>
      <c r="C1664" s="94" t="s">
        <v>15</v>
      </c>
      <c r="D1664" s="94" t="s">
        <v>30</v>
      </c>
      <c r="E1664" s="94" t="s">
        <v>755</v>
      </c>
      <c r="F1664" s="94" t="s">
        <v>161</v>
      </c>
      <c r="G1664" s="96">
        <v>32329</v>
      </c>
      <c r="H1664" s="96">
        <f>H1665</f>
        <v>379.12200000000001</v>
      </c>
      <c r="I1664" s="96">
        <f t="shared" ref="I1664:K1664" si="803">I1665</f>
        <v>0</v>
      </c>
      <c r="J1664" s="96">
        <f t="shared" si="803"/>
        <v>0</v>
      </c>
      <c r="K1664" s="96">
        <f t="shared" si="803"/>
        <v>0</v>
      </c>
      <c r="L1664" s="96">
        <f t="shared" si="770"/>
        <v>0</v>
      </c>
      <c r="M1664" s="96">
        <v>0</v>
      </c>
    </row>
    <row r="1665" spans="1:14">
      <c r="A1665" s="93" t="s">
        <v>434</v>
      </c>
      <c r="B1665" s="94" t="s">
        <v>699</v>
      </c>
      <c r="C1665" s="94" t="s">
        <v>15</v>
      </c>
      <c r="D1665" s="94" t="s">
        <v>30</v>
      </c>
      <c r="E1665" s="94" t="s">
        <v>755</v>
      </c>
      <c r="F1665" s="94" t="s">
        <v>435</v>
      </c>
      <c r="G1665" s="96">
        <v>32329</v>
      </c>
      <c r="H1665" s="96">
        <v>379.12200000000001</v>
      </c>
      <c r="I1665" s="96">
        <v>0</v>
      </c>
      <c r="J1665" s="96">
        <v>0</v>
      </c>
      <c r="K1665" s="96">
        <v>0</v>
      </c>
      <c r="L1665" s="96">
        <f t="shared" si="770"/>
        <v>0</v>
      </c>
      <c r="M1665" s="96">
        <v>0</v>
      </c>
    </row>
    <row r="1666" spans="1:14" ht="63.75">
      <c r="A1666" s="93" t="s">
        <v>756</v>
      </c>
      <c r="B1666" s="94" t="s">
        <v>699</v>
      </c>
      <c r="C1666" s="94" t="s">
        <v>15</v>
      </c>
      <c r="D1666" s="94" t="s">
        <v>30</v>
      </c>
      <c r="E1666" s="94" t="s">
        <v>757</v>
      </c>
      <c r="F1666" s="95" t="s">
        <v>0</v>
      </c>
      <c r="G1666" s="96">
        <v>225749</v>
      </c>
      <c r="H1666" s="96">
        <f>H1667</f>
        <v>225749</v>
      </c>
      <c r="I1666" s="96">
        <f t="shared" ref="I1666:K1667" si="804">I1667</f>
        <v>184969.5</v>
      </c>
      <c r="J1666" s="96">
        <f t="shared" si="804"/>
        <v>184969.5</v>
      </c>
      <c r="K1666" s="96">
        <f t="shared" si="804"/>
        <v>179372.09544</v>
      </c>
      <c r="L1666" s="96">
        <f t="shared" si="770"/>
        <v>79.456429680751626</v>
      </c>
      <c r="M1666" s="96">
        <f t="shared" si="771"/>
        <v>96.973877012156066</v>
      </c>
    </row>
    <row r="1667" spans="1:14">
      <c r="A1667" s="93" t="s">
        <v>105</v>
      </c>
      <c r="B1667" s="94" t="s">
        <v>699</v>
      </c>
      <c r="C1667" s="94" t="s">
        <v>15</v>
      </c>
      <c r="D1667" s="94" t="s">
        <v>30</v>
      </c>
      <c r="E1667" s="94" t="s">
        <v>757</v>
      </c>
      <c r="F1667" s="94" t="s">
        <v>106</v>
      </c>
      <c r="G1667" s="96">
        <v>225749</v>
      </c>
      <c r="H1667" s="96">
        <f>H1668</f>
        <v>225749</v>
      </c>
      <c r="I1667" s="96">
        <f t="shared" si="804"/>
        <v>184969.5</v>
      </c>
      <c r="J1667" s="96">
        <f t="shared" si="804"/>
        <v>184969.5</v>
      </c>
      <c r="K1667" s="96">
        <f t="shared" si="804"/>
        <v>179372.09544</v>
      </c>
      <c r="L1667" s="96">
        <f t="shared" ref="L1667:L1744" si="805">K1667/H1667*100</f>
        <v>79.456429680751626</v>
      </c>
      <c r="M1667" s="96">
        <f t="shared" ref="M1667:M1742" si="806">K1667/I1667*100</f>
        <v>96.973877012156066</v>
      </c>
    </row>
    <row r="1668" spans="1:14">
      <c r="A1668" s="93" t="s">
        <v>144</v>
      </c>
      <c r="B1668" s="94" t="s">
        <v>699</v>
      </c>
      <c r="C1668" s="94" t="s">
        <v>15</v>
      </c>
      <c r="D1668" s="94" t="s">
        <v>30</v>
      </c>
      <c r="E1668" s="94" t="s">
        <v>757</v>
      </c>
      <c r="F1668" s="94" t="s">
        <v>145</v>
      </c>
      <c r="G1668" s="96">
        <v>225749</v>
      </c>
      <c r="H1668" s="96">
        <v>225749</v>
      </c>
      <c r="I1668" s="96">
        <v>184969.5</v>
      </c>
      <c r="J1668" s="96">
        <v>184969.5</v>
      </c>
      <c r="K1668" s="96">
        <v>179372.09544</v>
      </c>
      <c r="L1668" s="96">
        <f t="shared" si="805"/>
        <v>79.456429680751626</v>
      </c>
      <c r="M1668" s="96">
        <f t="shared" si="806"/>
        <v>96.973877012156066</v>
      </c>
    </row>
    <row r="1669" spans="1:14" s="52" customFormat="1">
      <c r="A1669" s="93"/>
      <c r="B1669" s="94"/>
      <c r="C1669" s="94"/>
      <c r="D1669" s="94"/>
      <c r="E1669" s="94"/>
      <c r="F1669" s="94"/>
      <c r="G1669" s="96"/>
      <c r="H1669" s="96"/>
      <c r="I1669" s="96"/>
      <c r="J1669" s="96"/>
      <c r="K1669" s="96"/>
      <c r="L1669" s="96"/>
      <c r="M1669" s="96"/>
      <c r="N1669" s="60"/>
    </row>
    <row r="1670" spans="1:14" s="52" customFormat="1">
      <c r="A1670" s="93" t="s">
        <v>42</v>
      </c>
      <c r="B1670" s="94">
        <v>104</v>
      </c>
      <c r="C1670" s="94" t="s">
        <v>15</v>
      </c>
      <c r="D1670" s="94">
        <v>10</v>
      </c>
      <c r="E1670" s="94"/>
      <c r="F1670" s="94"/>
      <c r="G1670" s="96"/>
      <c r="H1670" s="96">
        <f>H1671</f>
        <v>8442.1</v>
      </c>
      <c r="I1670" s="96">
        <f t="shared" ref="I1670:K1674" si="807">I1671</f>
        <v>6286.3</v>
      </c>
      <c r="J1670" s="96">
        <f t="shared" si="807"/>
        <v>6286.3</v>
      </c>
      <c r="K1670" s="96">
        <f t="shared" si="807"/>
        <v>6286.3</v>
      </c>
      <c r="L1670" s="96">
        <f t="shared" ref="L1670:L1675" si="808">K1670/H1670*100</f>
        <v>74.46369979033652</v>
      </c>
      <c r="M1670" s="96">
        <f t="shared" ref="M1670:M1675" si="809">K1670/I1670*100</f>
        <v>100</v>
      </c>
      <c r="N1670" s="60"/>
    </row>
    <row r="1671" spans="1:14" s="52" customFormat="1" ht="31.5" customHeight="1">
      <c r="A1671" s="93" t="s">
        <v>700</v>
      </c>
      <c r="B1671" s="94" t="s">
        <v>699</v>
      </c>
      <c r="C1671" s="94" t="s">
        <v>15</v>
      </c>
      <c r="D1671" s="94">
        <v>10</v>
      </c>
      <c r="E1671" s="102" t="s">
        <v>701</v>
      </c>
      <c r="F1671" s="94"/>
      <c r="G1671" s="96"/>
      <c r="H1671" s="96">
        <f>H1672</f>
        <v>8442.1</v>
      </c>
      <c r="I1671" s="96">
        <f t="shared" si="807"/>
        <v>6286.3</v>
      </c>
      <c r="J1671" s="96">
        <f t="shared" si="807"/>
        <v>6286.3</v>
      </c>
      <c r="K1671" s="96">
        <f t="shared" si="807"/>
        <v>6286.3</v>
      </c>
      <c r="L1671" s="96">
        <f t="shared" si="808"/>
        <v>74.46369979033652</v>
      </c>
      <c r="M1671" s="96">
        <f t="shared" si="809"/>
        <v>100</v>
      </c>
      <c r="N1671" s="60"/>
    </row>
    <row r="1672" spans="1:14" s="52" customFormat="1" ht="27" customHeight="1">
      <c r="A1672" s="93" t="s">
        <v>702</v>
      </c>
      <c r="B1672" s="94" t="s">
        <v>699</v>
      </c>
      <c r="C1672" s="94" t="s">
        <v>15</v>
      </c>
      <c r="D1672" s="94">
        <v>10</v>
      </c>
      <c r="E1672" s="102" t="s">
        <v>703</v>
      </c>
      <c r="F1672" s="94"/>
      <c r="G1672" s="96"/>
      <c r="H1672" s="96">
        <f>H1673</f>
        <v>8442.1</v>
      </c>
      <c r="I1672" s="96">
        <f t="shared" si="807"/>
        <v>6286.3</v>
      </c>
      <c r="J1672" s="96">
        <f t="shared" si="807"/>
        <v>6286.3</v>
      </c>
      <c r="K1672" s="96">
        <f t="shared" si="807"/>
        <v>6286.3</v>
      </c>
      <c r="L1672" s="96">
        <f t="shared" si="808"/>
        <v>74.46369979033652</v>
      </c>
      <c r="M1672" s="96">
        <f t="shared" si="809"/>
        <v>100</v>
      </c>
      <c r="N1672" s="60"/>
    </row>
    <row r="1673" spans="1:14" s="52" customFormat="1">
      <c r="A1673" s="93" t="s">
        <v>128</v>
      </c>
      <c r="B1673" s="94" t="s">
        <v>699</v>
      </c>
      <c r="C1673" s="94" t="s">
        <v>15</v>
      </c>
      <c r="D1673" s="94">
        <v>10</v>
      </c>
      <c r="E1673" s="102" t="s">
        <v>747</v>
      </c>
      <c r="F1673" s="94"/>
      <c r="G1673" s="96"/>
      <c r="H1673" s="96">
        <f>H1674</f>
        <v>8442.1</v>
      </c>
      <c r="I1673" s="96">
        <f t="shared" si="807"/>
        <v>6286.3</v>
      </c>
      <c r="J1673" s="96">
        <f t="shared" si="807"/>
        <v>6286.3</v>
      </c>
      <c r="K1673" s="96">
        <f t="shared" si="807"/>
        <v>6286.3</v>
      </c>
      <c r="L1673" s="96">
        <f t="shared" si="808"/>
        <v>74.46369979033652</v>
      </c>
      <c r="M1673" s="96">
        <f t="shared" si="809"/>
        <v>100</v>
      </c>
      <c r="N1673" s="60"/>
    </row>
    <row r="1674" spans="1:14" s="52" customFormat="1" ht="25.5">
      <c r="A1674" s="93" t="s">
        <v>130</v>
      </c>
      <c r="B1674" s="94" t="s">
        <v>699</v>
      </c>
      <c r="C1674" s="94" t="s">
        <v>15</v>
      </c>
      <c r="D1674" s="94">
        <v>10</v>
      </c>
      <c r="E1674" s="102" t="s">
        <v>747</v>
      </c>
      <c r="F1674" s="94">
        <v>600</v>
      </c>
      <c r="G1674" s="96"/>
      <c r="H1674" s="96">
        <f>H1675</f>
        <v>8442.1</v>
      </c>
      <c r="I1674" s="96">
        <f t="shared" si="807"/>
        <v>6286.3</v>
      </c>
      <c r="J1674" s="96">
        <f t="shared" si="807"/>
        <v>6286.3</v>
      </c>
      <c r="K1674" s="96">
        <f t="shared" si="807"/>
        <v>6286.3</v>
      </c>
      <c r="L1674" s="96">
        <f t="shared" si="808"/>
        <v>74.46369979033652</v>
      </c>
      <c r="M1674" s="96">
        <f t="shared" si="809"/>
        <v>100</v>
      </c>
      <c r="N1674" s="60"/>
    </row>
    <row r="1675" spans="1:14" s="52" customFormat="1">
      <c r="A1675" s="93" t="s">
        <v>132</v>
      </c>
      <c r="B1675" s="94" t="s">
        <v>699</v>
      </c>
      <c r="C1675" s="94" t="s">
        <v>15</v>
      </c>
      <c r="D1675" s="94">
        <v>10</v>
      </c>
      <c r="E1675" s="102" t="s">
        <v>747</v>
      </c>
      <c r="F1675" s="94">
        <v>610</v>
      </c>
      <c r="G1675" s="96"/>
      <c r="H1675" s="96">
        <v>8442.1</v>
      </c>
      <c r="I1675" s="96">
        <v>6286.3</v>
      </c>
      <c r="J1675" s="96">
        <v>6286.3</v>
      </c>
      <c r="K1675" s="96">
        <v>6286.3</v>
      </c>
      <c r="L1675" s="96">
        <f t="shared" si="808"/>
        <v>74.46369979033652</v>
      </c>
      <c r="M1675" s="96">
        <f t="shared" si="809"/>
        <v>100</v>
      </c>
      <c r="N1675" s="60"/>
    </row>
    <row r="1676" spans="1:14">
      <c r="A1676" s="107" t="s">
        <v>0</v>
      </c>
      <c r="B1676" s="108" t="s">
        <v>0</v>
      </c>
      <c r="C1676" s="95" t="s">
        <v>0</v>
      </c>
      <c r="D1676" s="95" t="s">
        <v>0</v>
      </c>
      <c r="E1676" s="95" t="s">
        <v>0</v>
      </c>
      <c r="F1676" s="95" t="s">
        <v>0</v>
      </c>
      <c r="G1676" s="109" t="s">
        <v>0</v>
      </c>
      <c r="H1676" s="109"/>
      <c r="I1676" s="109"/>
      <c r="J1676" s="109"/>
      <c r="K1676" s="109"/>
      <c r="L1676" s="109"/>
      <c r="M1676" s="109"/>
    </row>
    <row r="1677" spans="1:14" ht="25.5">
      <c r="A1677" s="110" t="s">
        <v>758</v>
      </c>
      <c r="B1677" s="111" t="s">
        <v>759</v>
      </c>
      <c r="C1677" s="95" t="s">
        <v>0</v>
      </c>
      <c r="D1677" s="95" t="s">
        <v>0</v>
      </c>
      <c r="E1677" s="95" t="s">
        <v>0</v>
      </c>
      <c r="F1677" s="95" t="s">
        <v>0</v>
      </c>
      <c r="G1677" s="112">
        <v>19933.3</v>
      </c>
      <c r="H1677" s="112">
        <f>H1678</f>
        <v>0</v>
      </c>
      <c r="I1677" s="112">
        <f t="shared" ref="I1677:K1678" si="810">I1678</f>
        <v>0</v>
      </c>
      <c r="J1677" s="112">
        <f t="shared" si="810"/>
        <v>0</v>
      </c>
      <c r="K1677" s="112">
        <f t="shared" si="810"/>
        <v>0</v>
      </c>
      <c r="L1677" s="112">
        <v>0</v>
      </c>
      <c r="M1677" s="112">
        <v>0</v>
      </c>
    </row>
    <row r="1678" spans="1:14">
      <c r="A1678" s="93" t="s">
        <v>33</v>
      </c>
      <c r="B1678" s="94" t="s">
        <v>759</v>
      </c>
      <c r="C1678" s="94" t="s">
        <v>15</v>
      </c>
      <c r="D1678" s="95" t="s">
        <v>0</v>
      </c>
      <c r="E1678" s="95" t="s">
        <v>0</v>
      </c>
      <c r="F1678" s="95" t="s">
        <v>0</v>
      </c>
      <c r="G1678" s="96">
        <v>19933.3</v>
      </c>
      <c r="H1678" s="96">
        <f>H1679</f>
        <v>0</v>
      </c>
      <c r="I1678" s="96">
        <f t="shared" si="810"/>
        <v>0</v>
      </c>
      <c r="J1678" s="96">
        <f t="shared" si="810"/>
        <v>0</v>
      </c>
      <c r="K1678" s="96">
        <f t="shared" si="810"/>
        <v>0</v>
      </c>
      <c r="L1678" s="96">
        <v>0</v>
      </c>
      <c r="M1678" s="96">
        <v>0</v>
      </c>
    </row>
    <row r="1679" spans="1:14">
      <c r="A1679" s="93" t="s">
        <v>43</v>
      </c>
      <c r="B1679" s="94" t="s">
        <v>759</v>
      </c>
      <c r="C1679" s="94" t="s">
        <v>15</v>
      </c>
      <c r="D1679" s="94" t="s">
        <v>44</v>
      </c>
      <c r="E1679" s="95" t="s">
        <v>0</v>
      </c>
      <c r="F1679" s="95" t="s">
        <v>0</v>
      </c>
      <c r="G1679" s="96">
        <v>19933.3</v>
      </c>
      <c r="H1679" s="96">
        <f>H1680+H1689</f>
        <v>0</v>
      </c>
      <c r="I1679" s="96">
        <f t="shared" ref="I1679:K1679" si="811">I1680+I1689</f>
        <v>0</v>
      </c>
      <c r="J1679" s="96">
        <f t="shared" si="811"/>
        <v>0</v>
      </c>
      <c r="K1679" s="96">
        <f t="shared" si="811"/>
        <v>0</v>
      </c>
      <c r="L1679" s="96">
        <v>0</v>
      </c>
      <c r="M1679" s="96">
        <v>0</v>
      </c>
    </row>
    <row r="1680" spans="1:14" ht="38.25">
      <c r="A1680" s="93" t="s">
        <v>99</v>
      </c>
      <c r="B1680" s="94" t="s">
        <v>759</v>
      </c>
      <c r="C1680" s="94" t="s">
        <v>15</v>
      </c>
      <c r="D1680" s="94" t="s">
        <v>44</v>
      </c>
      <c r="E1680" s="94" t="s">
        <v>100</v>
      </c>
      <c r="F1680" s="95" t="s">
        <v>0</v>
      </c>
      <c r="G1680" s="96">
        <v>11933.3</v>
      </c>
      <c r="H1680" s="96">
        <f>H1681</f>
        <v>0</v>
      </c>
      <c r="I1680" s="96">
        <f t="shared" ref="I1680:K1681" si="812">I1681</f>
        <v>0</v>
      </c>
      <c r="J1680" s="96">
        <f t="shared" si="812"/>
        <v>0</v>
      </c>
      <c r="K1680" s="96">
        <f t="shared" si="812"/>
        <v>0</v>
      </c>
      <c r="L1680" s="96">
        <v>0</v>
      </c>
      <c r="M1680" s="96">
        <v>0</v>
      </c>
    </row>
    <row r="1681" spans="1:13" ht="25.5">
      <c r="A1681" s="93" t="s">
        <v>101</v>
      </c>
      <c r="B1681" s="94" t="s">
        <v>759</v>
      </c>
      <c r="C1681" s="94" t="s">
        <v>15</v>
      </c>
      <c r="D1681" s="94" t="s">
        <v>44</v>
      </c>
      <c r="E1681" s="94" t="s">
        <v>102</v>
      </c>
      <c r="F1681" s="95" t="s">
        <v>0</v>
      </c>
      <c r="G1681" s="96">
        <v>11933.3</v>
      </c>
      <c r="H1681" s="96">
        <f>H1682</f>
        <v>0</v>
      </c>
      <c r="I1681" s="96">
        <f t="shared" si="812"/>
        <v>0</v>
      </c>
      <c r="J1681" s="96">
        <f t="shared" si="812"/>
        <v>0</v>
      </c>
      <c r="K1681" s="96">
        <f t="shared" si="812"/>
        <v>0</v>
      </c>
      <c r="L1681" s="96">
        <v>0</v>
      </c>
      <c r="M1681" s="96">
        <v>0</v>
      </c>
    </row>
    <row r="1682" spans="1:13">
      <c r="A1682" s="93" t="s">
        <v>146</v>
      </c>
      <c r="B1682" s="94" t="s">
        <v>759</v>
      </c>
      <c r="C1682" s="94" t="s">
        <v>15</v>
      </c>
      <c r="D1682" s="94" t="s">
        <v>44</v>
      </c>
      <c r="E1682" s="94" t="s">
        <v>147</v>
      </c>
      <c r="F1682" s="95" t="s">
        <v>0</v>
      </c>
      <c r="G1682" s="96">
        <v>11933.3</v>
      </c>
      <c r="H1682" s="96">
        <f>H1683+H1685+H1687</f>
        <v>0</v>
      </c>
      <c r="I1682" s="96">
        <f t="shared" ref="I1682:K1682" si="813">I1683+I1685+I1687</f>
        <v>0</v>
      </c>
      <c r="J1682" s="96">
        <f t="shared" si="813"/>
        <v>0</v>
      </c>
      <c r="K1682" s="96">
        <f t="shared" si="813"/>
        <v>0</v>
      </c>
      <c r="L1682" s="96">
        <v>0</v>
      </c>
      <c r="M1682" s="96">
        <v>0</v>
      </c>
    </row>
    <row r="1683" spans="1:13" ht="38.25">
      <c r="A1683" s="93" t="s">
        <v>148</v>
      </c>
      <c r="B1683" s="94" t="s">
        <v>759</v>
      </c>
      <c r="C1683" s="94" t="s">
        <v>15</v>
      </c>
      <c r="D1683" s="94" t="s">
        <v>44</v>
      </c>
      <c r="E1683" s="94" t="s">
        <v>147</v>
      </c>
      <c r="F1683" s="94" t="s">
        <v>149</v>
      </c>
      <c r="G1683" s="96">
        <v>11626.9</v>
      </c>
      <c r="H1683" s="96">
        <f>H1684</f>
        <v>0</v>
      </c>
      <c r="I1683" s="96">
        <f t="shared" ref="I1683:K1683" si="814">I1684</f>
        <v>0</v>
      </c>
      <c r="J1683" s="96">
        <f t="shared" si="814"/>
        <v>0</v>
      </c>
      <c r="K1683" s="96">
        <f t="shared" si="814"/>
        <v>0</v>
      </c>
      <c r="L1683" s="96">
        <v>0</v>
      </c>
      <c r="M1683" s="96">
        <v>0</v>
      </c>
    </row>
    <row r="1684" spans="1:13">
      <c r="A1684" s="93" t="s">
        <v>150</v>
      </c>
      <c r="B1684" s="94" t="s">
        <v>759</v>
      </c>
      <c r="C1684" s="94" t="s">
        <v>15</v>
      </c>
      <c r="D1684" s="94" t="s">
        <v>44</v>
      </c>
      <c r="E1684" s="94" t="s">
        <v>147</v>
      </c>
      <c r="F1684" s="94" t="s">
        <v>151</v>
      </c>
      <c r="G1684" s="96">
        <v>11626.9</v>
      </c>
      <c r="H1684" s="96"/>
      <c r="I1684" s="96"/>
      <c r="J1684" s="96"/>
      <c r="K1684" s="103"/>
      <c r="L1684" s="96">
        <v>0</v>
      </c>
      <c r="M1684" s="96">
        <v>0</v>
      </c>
    </row>
    <row r="1685" spans="1:13">
      <c r="A1685" s="93" t="s">
        <v>152</v>
      </c>
      <c r="B1685" s="94" t="s">
        <v>759</v>
      </c>
      <c r="C1685" s="94" t="s">
        <v>15</v>
      </c>
      <c r="D1685" s="94" t="s">
        <v>44</v>
      </c>
      <c r="E1685" s="94" t="s">
        <v>147</v>
      </c>
      <c r="F1685" s="94" t="s">
        <v>153</v>
      </c>
      <c r="G1685" s="96">
        <v>301</v>
      </c>
      <c r="H1685" s="96">
        <f>H1686</f>
        <v>0</v>
      </c>
      <c r="I1685" s="96">
        <f t="shared" ref="I1685:K1685" si="815">I1686</f>
        <v>0</v>
      </c>
      <c r="J1685" s="96">
        <f t="shared" si="815"/>
        <v>0</v>
      </c>
      <c r="K1685" s="96">
        <f t="shared" si="815"/>
        <v>0</v>
      </c>
      <c r="L1685" s="96">
        <v>0</v>
      </c>
      <c r="M1685" s="96">
        <v>0</v>
      </c>
    </row>
    <row r="1686" spans="1:13" ht="25.5">
      <c r="A1686" s="93" t="s">
        <v>154</v>
      </c>
      <c r="B1686" s="94" t="s">
        <v>759</v>
      </c>
      <c r="C1686" s="94" t="s">
        <v>15</v>
      </c>
      <c r="D1686" s="94" t="s">
        <v>44</v>
      </c>
      <c r="E1686" s="94" t="s">
        <v>147</v>
      </c>
      <c r="F1686" s="94" t="s">
        <v>155</v>
      </c>
      <c r="G1686" s="96">
        <v>301</v>
      </c>
      <c r="H1686" s="96"/>
      <c r="I1686" s="96"/>
      <c r="J1686" s="96"/>
      <c r="K1686" s="96"/>
      <c r="L1686" s="96">
        <v>0</v>
      </c>
      <c r="M1686" s="96">
        <v>0</v>
      </c>
    </row>
    <row r="1687" spans="1:13">
      <c r="A1687" s="93" t="s">
        <v>160</v>
      </c>
      <c r="B1687" s="94" t="s">
        <v>759</v>
      </c>
      <c r="C1687" s="94" t="s">
        <v>15</v>
      </c>
      <c r="D1687" s="94" t="s">
        <v>44</v>
      </c>
      <c r="E1687" s="94" t="s">
        <v>147</v>
      </c>
      <c r="F1687" s="94" t="s">
        <v>161</v>
      </c>
      <c r="G1687" s="96">
        <v>5.4</v>
      </c>
      <c r="H1687" s="96">
        <f>H1688</f>
        <v>0</v>
      </c>
      <c r="I1687" s="96">
        <f t="shared" ref="I1687:K1687" si="816">I1688</f>
        <v>0</v>
      </c>
      <c r="J1687" s="96">
        <f t="shared" si="816"/>
        <v>0</v>
      </c>
      <c r="K1687" s="96">
        <f t="shared" si="816"/>
        <v>0</v>
      </c>
      <c r="L1687" s="96">
        <v>0</v>
      </c>
      <c r="M1687" s="96">
        <v>0</v>
      </c>
    </row>
    <row r="1688" spans="1:13">
      <c r="A1688" s="93" t="s">
        <v>162</v>
      </c>
      <c r="B1688" s="94" t="s">
        <v>759</v>
      </c>
      <c r="C1688" s="94" t="s">
        <v>15</v>
      </c>
      <c r="D1688" s="94" t="s">
        <v>44</v>
      </c>
      <c r="E1688" s="94" t="s">
        <v>147</v>
      </c>
      <c r="F1688" s="94" t="s">
        <v>163</v>
      </c>
      <c r="G1688" s="96">
        <v>5.4</v>
      </c>
      <c r="H1688" s="96"/>
      <c r="I1688" s="96"/>
      <c r="J1688" s="96"/>
      <c r="K1688" s="96"/>
      <c r="L1688" s="96">
        <v>0</v>
      </c>
      <c r="M1688" s="96">
        <v>0</v>
      </c>
    </row>
    <row r="1689" spans="1:13" ht="25.5">
      <c r="A1689" s="93" t="s">
        <v>333</v>
      </c>
      <c r="B1689" s="94" t="s">
        <v>759</v>
      </c>
      <c r="C1689" s="94" t="s">
        <v>15</v>
      </c>
      <c r="D1689" s="94" t="s">
        <v>44</v>
      </c>
      <c r="E1689" s="94" t="s">
        <v>334</v>
      </c>
      <c r="F1689" s="95" t="s">
        <v>0</v>
      </c>
      <c r="G1689" s="96">
        <v>8000</v>
      </c>
      <c r="H1689" s="96">
        <f>H1690</f>
        <v>0</v>
      </c>
      <c r="I1689" s="96">
        <f t="shared" ref="I1689:K1691" si="817">I1690</f>
        <v>0</v>
      </c>
      <c r="J1689" s="96">
        <f t="shared" si="817"/>
        <v>0</v>
      </c>
      <c r="K1689" s="96">
        <f t="shared" si="817"/>
        <v>0</v>
      </c>
      <c r="L1689" s="96">
        <v>0</v>
      </c>
      <c r="M1689" s="96">
        <v>0</v>
      </c>
    </row>
    <row r="1690" spans="1:13" ht="25.5">
      <c r="A1690" s="93" t="s">
        <v>760</v>
      </c>
      <c r="B1690" s="94" t="s">
        <v>759</v>
      </c>
      <c r="C1690" s="94" t="s">
        <v>15</v>
      </c>
      <c r="D1690" s="94" t="s">
        <v>44</v>
      </c>
      <c r="E1690" s="94" t="s">
        <v>761</v>
      </c>
      <c r="F1690" s="95" t="s">
        <v>0</v>
      </c>
      <c r="G1690" s="96">
        <v>8000</v>
      </c>
      <c r="H1690" s="96">
        <f>H1691</f>
        <v>0</v>
      </c>
      <c r="I1690" s="96">
        <f t="shared" si="817"/>
        <v>0</v>
      </c>
      <c r="J1690" s="96">
        <f t="shared" si="817"/>
        <v>0</v>
      </c>
      <c r="K1690" s="96">
        <f t="shared" si="817"/>
        <v>0</v>
      </c>
      <c r="L1690" s="96">
        <v>0</v>
      </c>
      <c r="M1690" s="96">
        <v>0</v>
      </c>
    </row>
    <row r="1691" spans="1:13">
      <c r="A1691" s="93" t="s">
        <v>105</v>
      </c>
      <c r="B1691" s="94" t="s">
        <v>759</v>
      </c>
      <c r="C1691" s="94" t="s">
        <v>15</v>
      </c>
      <c r="D1691" s="94" t="s">
        <v>44</v>
      </c>
      <c r="E1691" s="94" t="s">
        <v>761</v>
      </c>
      <c r="F1691" s="94" t="s">
        <v>106</v>
      </c>
      <c r="G1691" s="96">
        <v>8000</v>
      </c>
      <c r="H1691" s="96">
        <f>H1692</f>
        <v>0</v>
      </c>
      <c r="I1691" s="96">
        <f t="shared" si="817"/>
        <v>0</v>
      </c>
      <c r="J1691" s="96">
        <f t="shared" si="817"/>
        <v>0</v>
      </c>
      <c r="K1691" s="96">
        <f t="shared" si="817"/>
        <v>0</v>
      </c>
      <c r="L1691" s="96">
        <v>0</v>
      </c>
      <c r="M1691" s="96">
        <v>0</v>
      </c>
    </row>
    <row r="1692" spans="1:13">
      <c r="A1692" s="93" t="s">
        <v>144</v>
      </c>
      <c r="B1692" s="94" t="s">
        <v>759</v>
      </c>
      <c r="C1692" s="94" t="s">
        <v>15</v>
      </c>
      <c r="D1692" s="94" t="s">
        <v>44</v>
      </c>
      <c r="E1692" s="94" t="s">
        <v>761</v>
      </c>
      <c r="F1692" s="94" t="s">
        <v>145</v>
      </c>
      <c r="G1692" s="96">
        <v>8000</v>
      </c>
      <c r="H1692" s="96"/>
      <c r="I1692" s="96"/>
      <c r="J1692" s="96"/>
      <c r="K1692" s="96"/>
      <c r="L1692" s="96">
        <v>0</v>
      </c>
      <c r="M1692" s="96">
        <v>0</v>
      </c>
    </row>
    <row r="1693" spans="1:13">
      <c r="A1693" s="107" t="s">
        <v>0</v>
      </c>
      <c r="B1693" s="108" t="s">
        <v>0</v>
      </c>
      <c r="C1693" s="95" t="s">
        <v>0</v>
      </c>
      <c r="D1693" s="95" t="s">
        <v>0</v>
      </c>
      <c r="E1693" s="95" t="s">
        <v>0</v>
      </c>
      <c r="F1693" s="95" t="s">
        <v>0</v>
      </c>
      <c r="G1693" s="109" t="s">
        <v>0</v>
      </c>
      <c r="H1693" s="109"/>
      <c r="I1693" s="109"/>
      <c r="J1693" s="109"/>
      <c r="K1693" s="109"/>
      <c r="L1693" s="109"/>
      <c r="M1693" s="109"/>
    </row>
    <row r="1694" spans="1:13" ht="25.5">
      <c r="A1694" s="110" t="s">
        <v>762</v>
      </c>
      <c r="B1694" s="111" t="s">
        <v>763</v>
      </c>
      <c r="C1694" s="95" t="s">
        <v>0</v>
      </c>
      <c r="D1694" s="95" t="s">
        <v>0</v>
      </c>
      <c r="E1694" s="95" t="s">
        <v>0</v>
      </c>
      <c r="F1694" s="95" t="s">
        <v>0</v>
      </c>
      <c r="G1694" s="112">
        <v>122940.3</v>
      </c>
      <c r="H1694" s="112">
        <f>H1695+H1710+H1747</f>
        <v>242925.51200000002</v>
      </c>
      <c r="I1694" s="112">
        <f t="shared" ref="I1694:K1694" si="818">I1695+I1710+I1747</f>
        <v>71376.323000000004</v>
      </c>
      <c r="J1694" s="112">
        <f t="shared" si="818"/>
        <v>71374.838179999992</v>
      </c>
      <c r="K1694" s="112">
        <f t="shared" si="818"/>
        <v>70817.877829999998</v>
      </c>
      <c r="L1694" s="112">
        <f t="shared" si="805"/>
        <v>29.152095737890221</v>
      </c>
      <c r="M1694" s="112">
        <f t="shared" si="806"/>
        <v>99.217604456872905</v>
      </c>
    </row>
    <row r="1695" spans="1:13">
      <c r="A1695" s="93" t="s">
        <v>8</v>
      </c>
      <c r="B1695" s="94" t="s">
        <v>763</v>
      </c>
      <c r="C1695" s="94" t="s">
        <v>9</v>
      </c>
      <c r="D1695" s="95" t="s">
        <v>0</v>
      </c>
      <c r="E1695" s="95" t="s">
        <v>0</v>
      </c>
      <c r="F1695" s="95" t="s">
        <v>0</v>
      </c>
      <c r="G1695" s="96">
        <v>53997.599999999999</v>
      </c>
      <c r="H1695" s="96">
        <f>H1696</f>
        <v>53997.599999999999</v>
      </c>
      <c r="I1695" s="96">
        <f t="shared" ref="I1695:K1697" si="819">I1696</f>
        <v>31545.284</v>
      </c>
      <c r="J1695" s="96">
        <f t="shared" si="819"/>
        <v>31543.799179999998</v>
      </c>
      <c r="K1695" s="96">
        <f t="shared" si="819"/>
        <v>30986.83943</v>
      </c>
      <c r="L1695" s="96">
        <f t="shared" si="805"/>
        <v>57.385586451990456</v>
      </c>
      <c r="M1695" s="96">
        <f t="shared" si="806"/>
        <v>98.229705048780033</v>
      </c>
    </row>
    <row r="1696" spans="1:13">
      <c r="A1696" s="93" t="s">
        <v>24</v>
      </c>
      <c r="B1696" s="94" t="s">
        <v>763</v>
      </c>
      <c r="C1696" s="94" t="s">
        <v>9</v>
      </c>
      <c r="D1696" s="94" t="s">
        <v>25</v>
      </c>
      <c r="E1696" s="95" t="s">
        <v>0</v>
      </c>
      <c r="F1696" s="95" t="s">
        <v>0</v>
      </c>
      <c r="G1696" s="96">
        <v>53997.599999999999</v>
      </c>
      <c r="H1696" s="96">
        <f>H1697</f>
        <v>53997.599999999999</v>
      </c>
      <c r="I1696" s="96">
        <f t="shared" si="819"/>
        <v>31545.284</v>
      </c>
      <c r="J1696" s="96">
        <f t="shared" si="819"/>
        <v>31543.799179999998</v>
      </c>
      <c r="K1696" s="96">
        <f t="shared" si="819"/>
        <v>30986.83943</v>
      </c>
      <c r="L1696" s="96">
        <f t="shared" si="805"/>
        <v>57.385586451990456</v>
      </c>
      <c r="M1696" s="96">
        <f t="shared" si="806"/>
        <v>98.229705048780033</v>
      </c>
    </row>
    <row r="1697" spans="1:13" ht="38.25">
      <c r="A1697" s="93" t="s">
        <v>764</v>
      </c>
      <c r="B1697" s="94" t="s">
        <v>763</v>
      </c>
      <c r="C1697" s="94" t="s">
        <v>9</v>
      </c>
      <c r="D1697" s="94" t="s">
        <v>25</v>
      </c>
      <c r="E1697" s="94" t="s">
        <v>765</v>
      </c>
      <c r="F1697" s="95" t="s">
        <v>0</v>
      </c>
      <c r="G1697" s="96">
        <v>53997.599999999999</v>
      </c>
      <c r="H1697" s="96">
        <f>H1698</f>
        <v>53997.599999999999</v>
      </c>
      <c r="I1697" s="96">
        <f t="shared" si="819"/>
        <v>31545.284</v>
      </c>
      <c r="J1697" s="96">
        <f t="shared" si="819"/>
        <v>31543.799179999998</v>
      </c>
      <c r="K1697" s="96">
        <f t="shared" si="819"/>
        <v>30986.83943</v>
      </c>
      <c r="L1697" s="96">
        <f t="shared" si="805"/>
        <v>57.385586451990456</v>
      </c>
      <c r="M1697" s="96">
        <f t="shared" si="806"/>
        <v>98.229705048780033</v>
      </c>
    </row>
    <row r="1698" spans="1:13" ht="25.5">
      <c r="A1698" s="93" t="s">
        <v>766</v>
      </c>
      <c r="B1698" s="94" t="s">
        <v>763</v>
      </c>
      <c r="C1698" s="94" t="s">
        <v>9</v>
      </c>
      <c r="D1698" s="94" t="s">
        <v>25</v>
      </c>
      <c r="E1698" s="94" t="s">
        <v>767</v>
      </c>
      <c r="F1698" s="95" t="s">
        <v>0</v>
      </c>
      <c r="G1698" s="96">
        <v>53997.599999999999</v>
      </c>
      <c r="H1698" s="96">
        <f>H1699+H1706</f>
        <v>53997.599999999999</v>
      </c>
      <c r="I1698" s="96">
        <f t="shared" ref="I1698:K1698" si="820">I1699+I1706</f>
        <v>31545.284</v>
      </c>
      <c r="J1698" s="96">
        <f t="shared" si="820"/>
        <v>31543.799179999998</v>
      </c>
      <c r="K1698" s="96">
        <f t="shared" si="820"/>
        <v>30986.83943</v>
      </c>
      <c r="L1698" s="96">
        <f t="shared" si="805"/>
        <v>57.385586451990456</v>
      </c>
      <c r="M1698" s="96">
        <f t="shared" si="806"/>
        <v>98.229705048780033</v>
      </c>
    </row>
    <row r="1699" spans="1:13">
      <c r="A1699" s="93" t="s">
        <v>146</v>
      </c>
      <c r="B1699" s="94" t="s">
        <v>763</v>
      </c>
      <c r="C1699" s="94" t="s">
        <v>9</v>
      </c>
      <c r="D1699" s="94" t="s">
        <v>25</v>
      </c>
      <c r="E1699" s="94" t="s">
        <v>768</v>
      </c>
      <c r="F1699" s="95" t="s">
        <v>0</v>
      </c>
      <c r="G1699" s="96">
        <v>47691.1</v>
      </c>
      <c r="H1699" s="96">
        <f>H1700+H1702+H1704</f>
        <v>47691.1</v>
      </c>
      <c r="I1699" s="96">
        <f t="shared" ref="I1699:K1699" si="821">I1700+I1702+I1704</f>
        <v>28929.85</v>
      </c>
      <c r="J1699" s="96">
        <f t="shared" si="821"/>
        <v>28928.365179999997</v>
      </c>
      <c r="K1699" s="96">
        <f t="shared" si="821"/>
        <v>28371.405429999999</v>
      </c>
      <c r="L1699" s="96">
        <f t="shared" si="805"/>
        <v>59.489937179054373</v>
      </c>
      <c r="M1699" s="96">
        <f t="shared" si="806"/>
        <v>98.069659642203462</v>
      </c>
    </row>
    <row r="1700" spans="1:13" ht="38.25">
      <c r="A1700" s="93" t="s">
        <v>148</v>
      </c>
      <c r="B1700" s="94" t="s">
        <v>763</v>
      </c>
      <c r="C1700" s="94" t="s">
        <v>9</v>
      </c>
      <c r="D1700" s="94" t="s">
        <v>25</v>
      </c>
      <c r="E1700" s="94" t="s">
        <v>768</v>
      </c>
      <c r="F1700" s="94" t="s">
        <v>149</v>
      </c>
      <c r="G1700" s="96">
        <v>44971.1</v>
      </c>
      <c r="H1700" s="96">
        <f>H1701</f>
        <v>44971.1</v>
      </c>
      <c r="I1700" s="96">
        <f t="shared" ref="I1700:K1700" si="822">I1701</f>
        <v>27620</v>
      </c>
      <c r="J1700" s="96">
        <f t="shared" si="822"/>
        <v>27620</v>
      </c>
      <c r="K1700" s="96">
        <f t="shared" si="822"/>
        <v>27094.225829999999</v>
      </c>
      <c r="L1700" s="96">
        <f t="shared" si="805"/>
        <v>60.248083391333552</v>
      </c>
      <c r="M1700" s="96">
        <f t="shared" si="806"/>
        <v>98.096400543084712</v>
      </c>
    </row>
    <row r="1701" spans="1:13">
      <c r="A1701" s="93" t="s">
        <v>150</v>
      </c>
      <c r="B1701" s="94" t="s">
        <v>763</v>
      </c>
      <c r="C1701" s="94" t="s">
        <v>9</v>
      </c>
      <c r="D1701" s="94" t="s">
        <v>25</v>
      </c>
      <c r="E1701" s="94" t="s">
        <v>768</v>
      </c>
      <c r="F1701" s="94" t="s">
        <v>151</v>
      </c>
      <c r="G1701" s="96">
        <v>44971.1</v>
      </c>
      <c r="H1701" s="96">
        <f>43379.5+1591.6</f>
        <v>44971.1</v>
      </c>
      <c r="I1701" s="96">
        <v>27620</v>
      </c>
      <c r="J1701" s="96">
        <v>27620</v>
      </c>
      <c r="K1701" s="96">
        <v>27094.225829999999</v>
      </c>
      <c r="L1701" s="96">
        <f t="shared" si="805"/>
        <v>60.248083391333552</v>
      </c>
      <c r="M1701" s="96">
        <f t="shared" si="806"/>
        <v>98.096400543084712</v>
      </c>
    </row>
    <row r="1702" spans="1:13">
      <c r="A1702" s="93" t="s">
        <v>152</v>
      </c>
      <c r="B1702" s="94" t="s">
        <v>763</v>
      </c>
      <c r="C1702" s="94" t="s">
        <v>9</v>
      </c>
      <c r="D1702" s="94" t="s">
        <v>25</v>
      </c>
      <c r="E1702" s="94" t="s">
        <v>768</v>
      </c>
      <c r="F1702" s="94" t="s">
        <v>153</v>
      </c>
      <c r="G1702" s="96">
        <v>2700</v>
      </c>
      <c r="H1702" s="96">
        <f>H1703</f>
        <v>2700</v>
      </c>
      <c r="I1702" s="96">
        <f t="shared" ref="I1702:K1702" si="823">I1703</f>
        <v>1304.8499999999999</v>
      </c>
      <c r="J1702" s="96">
        <f t="shared" si="823"/>
        <v>1304.8499999999999</v>
      </c>
      <c r="K1702" s="96">
        <f t="shared" si="823"/>
        <v>1276.6644200000001</v>
      </c>
      <c r="L1702" s="96">
        <f t="shared" si="805"/>
        <v>47.283867407407406</v>
      </c>
      <c r="M1702" s="96">
        <f t="shared" si="806"/>
        <v>97.8399371575277</v>
      </c>
    </row>
    <row r="1703" spans="1:13" ht="25.5">
      <c r="A1703" s="93" t="s">
        <v>154</v>
      </c>
      <c r="B1703" s="94" t="s">
        <v>763</v>
      </c>
      <c r="C1703" s="94" t="s">
        <v>9</v>
      </c>
      <c r="D1703" s="94" t="s">
        <v>25</v>
      </c>
      <c r="E1703" s="94" t="s">
        <v>768</v>
      </c>
      <c r="F1703" s="94" t="s">
        <v>155</v>
      </c>
      <c r="G1703" s="96">
        <v>2700</v>
      </c>
      <c r="H1703" s="96">
        <v>2700</v>
      </c>
      <c r="I1703" s="96">
        <v>1304.8499999999999</v>
      </c>
      <c r="J1703" s="96">
        <v>1304.8499999999999</v>
      </c>
      <c r="K1703" s="96">
        <v>1276.6644200000001</v>
      </c>
      <c r="L1703" s="96">
        <f t="shared" si="805"/>
        <v>47.283867407407406</v>
      </c>
      <c r="M1703" s="96">
        <f t="shared" si="806"/>
        <v>97.8399371575277</v>
      </c>
    </row>
    <row r="1704" spans="1:13">
      <c r="A1704" s="93" t="s">
        <v>160</v>
      </c>
      <c r="B1704" s="94" t="s">
        <v>763</v>
      </c>
      <c r="C1704" s="94" t="s">
        <v>9</v>
      </c>
      <c r="D1704" s="94" t="s">
        <v>25</v>
      </c>
      <c r="E1704" s="94" t="s">
        <v>768</v>
      </c>
      <c r="F1704" s="94" t="s">
        <v>161</v>
      </c>
      <c r="G1704" s="96">
        <v>20</v>
      </c>
      <c r="H1704" s="96">
        <f>H1705</f>
        <v>20</v>
      </c>
      <c r="I1704" s="96">
        <f t="shared" ref="I1704:K1704" si="824">I1705</f>
        <v>5</v>
      </c>
      <c r="J1704" s="96">
        <f t="shared" si="824"/>
        <v>3.51518</v>
      </c>
      <c r="K1704" s="96">
        <f t="shared" si="824"/>
        <v>0.51517999999999997</v>
      </c>
      <c r="L1704" s="96">
        <f t="shared" si="805"/>
        <v>2.5758999999999999</v>
      </c>
      <c r="M1704" s="96">
        <f t="shared" si="806"/>
        <v>10.303599999999999</v>
      </c>
    </row>
    <row r="1705" spans="1:13">
      <c r="A1705" s="93" t="s">
        <v>162</v>
      </c>
      <c r="B1705" s="94" t="s">
        <v>763</v>
      </c>
      <c r="C1705" s="94" t="s">
        <v>9</v>
      </c>
      <c r="D1705" s="94" t="s">
        <v>25</v>
      </c>
      <c r="E1705" s="94" t="s">
        <v>768</v>
      </c>
      <c r="F1705" s="94" t="s">
        <v>163</v>
      </c>
      <c r="G1705" s="96">
        <v>20</v>
      </c>
      <c r="H1705" s="96">
        <f>19.48482+0.51518</f>
        <v>20</v>
      </c>
      <c r="I1705" s="96">
        <v>5</v>
      </c>
      <c r="J1705" s="96">
        <v>3.51518</v>
      </c>
      <c r="K1705" s="96">
        <v>0.51517999999999997</v>
      </c>
      <c r="L1705" s="96">
        <f t="shared" si="805"/>
        <v>2.5758999999999999</v>
      </c>
      <c r="M1705" s="96">
        <f t="shared" si="806"/>
        <v>10.303599999999999</v>
      </c>
    </row>
    <row r="1706" spans="1:13">
      <c r="A1706" s="93" t="s">
        <v>275</v>
      </c>
      <c r="B1706" s="94" t="s">
        <v>763</v>
      </c>
      <c r="C1706" s="94" t="s">
        <v>9</v>
      </c>
      <c r="D1706" s="94" t="s">
        <v>25</v>
      </c>
      <c r="E1706" s="94" t="s">
        <v>769</v>
      </c>
      <c r="F1706" s="95" t="s">
        <v>0</v>
      </c>
      <c r="G1706" s="96">
        <v>6306.5</v>
      </c>
      <c r="H1706" s="96">
        <f>H1707</f>
        <v>6306.5</v>
      </c>
      <c r="I1706" s="96">
        <f t="shared" ref="I1706:K1707" si="825">I1707</f>
        <v>2615.4340000000002</v>
      </c>
      <c r="J1706" s="96">
        <f t="shared" si="825"/>
        <v>2615.4340000000002</v>
      </c>
      <c r="K1706" s="96">
        <f t="shared" si="825"/>
        <v>2615.4340000000002</v>
      </c>
      <c r="L1706" s="96">
        <f t="shared" si="805"/>
        <v>41.472036787441532</v>
      </c>
      <c r="M1706" s="96">
        <f t="shared" si="806"/>
        <v>100</v>
      </c>
    </row>
    <row r="1707" spans="1:13">
      <c r="A1707" s="93" t="s">
        <v>152</v>
      </c>
      <c r="B1707" s="94" t="s">
        <v>763</v>
      </c>
      <c r="C1707" s="94" t="s">
        <v>9</v>
      </c>
      <c r="D1707" s="94" t="s">
        <v>25</v>
      </c>
      <c r="E1707" s="94" t="s">
        <v>769</v>
      </c>
      <c r="F1707" s="94" t="s">
        <v>153</v>
      </c>
      <c r="G1707" s="96">
        <v>6306.5</v>
      </c>
      <c r="H1707" s="96">
        <f>H1708</f>
        <v>6306.5</v>
      </c>
      <c r="I1707" s="96">
        <f t="shared" si="825"/>
        <v>2615.4340000000002</v>
      </c>
      <c r="J1707" s="96">
        <f t="shared" si="825"/>
        <v>2615.4340000000002</v>
      </c>
      <c r="K1707" s="96">
        <f t="shared" si="825"/>
        <v>2615.4340000000002</v>
      </c>
      <c r="L1707" s="96">
        <f t="shared" si="805"/>
        <v>41.472036787441532</v>
      </c>
      <c r="M1707" s="96">
        <f t="shared" si="806"/>
        <v>100</v>
      </c>
    </row>
    <row r="1708" spans="1:13" ht="25.5">
      <c r="A1708" s="93" t="s">
        <v>154</v>
      </c>
      <c r="B1708" s="94" t="s">
        <v>763</v>
      </c>
      <c r="C1708" s="94" t="s">
        <v>9</v>
      </c>
      <c r="D1708" s="94" t="s">
        <v>25</v>
      </c>
      <c r="E1708" s="94" t="s">
        <v>769</v>
      </c>
      <c r="F1708" s="94" t="s">
        <v>155</v>
      </c>
      <c r="G1708" s="96">
        <v>6306.5</v>
      </c>
      <c r="H1708" s="96">
        <v>6306.5</v>
      </c>
      <c r="I1708" s="96">
        <v>2615.4340000000002</v>
      </c>
      <c r="J1708" s="96">
        <v>2615.4340000000002</v>
      </c>
      <c r="K1708" s="96">
        <v>2615.4340000000002</v>
      </c>
      <c r="L1708" s="96">
        <f t="shared" si="805"/>
        <v>41.472036787441532</v>
      </c>
      <c r="M1708" s="96">
        <f t="shared" si="806"/>
        <v>100</v>
      </c>
    </row>
    <row r="1709" spans="1:13">
      <c r="A1709" s="97" t="s">
        <v>0</v>
      </c>
      <c r="B1709" s="95" t="s">
        <v>0</v>
      </c>
      <c r="C1709" s="95" t="s">
        <v>0</v>
      </c>
      <c r="D1709" s="95" t="s">
        <v>0</v>
      </c>
      <c r="E1709" s="95" t="s">
        <v>0</v>
      </c>
      <c r="F1709" s="95" t="s">
        <v>0</v>
      </c>
      <c r="G1709" s="98" t="s">
        <v>0</v>
      </c>
      <c r="H1709" s="98"/>
      <c r="I1709" s="98"/>
      <c r="J1709" s="98"/>
      <c r="K1709" s="98"/>
      <c r="L1709" s="98"/>
      <c r="M1709" s="98"/>
    </row>
    <row r="1710" spans="1:13">
      <c r="A1710" s="93" t="s">
        <v>33</v>
      </c>
      <c r="B1710" s="94" t="s">
        <v>763</v>
      </c>
      <c r="C1710" s="94" t="s">
        <v>15</v>
      </c>
      <c r="D1710" s="95" t="s">
        <v>0</v>
      </c>
      <c r="E1710" s="95" t="s">
        <v>0</v>
      </c>
      <c r="F1710" s="95" t="s">
        <v>0</v>
      </c>
      <c r="G1710" s="96">
        <v>60942.7</v>
      </c>
      <c r="H1710" s="96">
        <f>H1711</f>
        <v>180927.91200000001</v>
      </c>
      <c r="I1710" s="96">
        <f t="shared" ref="I1710:K1711" si="826">I1711</f>
        <v>39831.038999999997</v>
      </c>
      <c r="J1710" s="96">
        <f t="shared" si="826"/>
        <v>39831.038999999997</v>
      </c>
      <c r="K1710" s="96">
        <f t="shared" si="826"/>
        <v>39831.038399999998</v>
      </c>
      <c r="L1710" s="96">
        <f t="shared" si="805"/>
        <v>22.014866561882389</v>
      </c>
      <c r="M1710" s="96">
        <f t="shared" si="806"/>
        <v>99.999998493637094</v>
      </c>
    </row>
    <row r="1711" spans="1:13">
      <c r="A1711" s="93" t="s">
        <v>43</v>
      </c>
      <c r="B1711" s="94" t="s">
        <v>763</v>
      </c>
      <c r="C1711" s="94" t="s">
        <v>15</v>
      </c>
      <c r="D1711" s="94" t="s">
        <v>44</v>
      </c>
      <c r="E1711" s="95" t="s">
        <v>0</v>
      </c>
      <c r="F1711" s="95" t="s">
        <v>0</v>
      </c>
      <c r="G1711" s="96">
        <v>60942.7</v>
      </c>
      <c r="H1711" s="96">
        <f>H1712</f>
        <v>180927.91200000001</v>
      </c>
      <c r="I1711" s="96">
        <f t="shared" si="826"/>
        <v>39831.038999999997</v>
      </c>
      <c r="J1711" s="96">
        <f t="shared" si="826"/>
        <v>39831.038999999997</v>
      </c>
      <c r="K1711" s="96">
        <f t="shared" si="826"/>
        <v>39831.038399999998</v>
      </c>
      <c r="L1711" s="96">
        <f t="shared" si="805"/>
        <v>22.014866561882389</v>
      </c>
      <c r="M1711" s="96">
        <f t="shared" si="806"/>
        <v>99.999998493637094</v>
      </c>
    </row>
    <row r="1712" spans="1:13" ht="38.25">
      <c r="A1712" s="93" t="s">
        <v>764</v>
      </c>
      <c r="B1712" s="94" t="s">
        <v>763</v>
      </c>
      <c r="C1712" s="94" t="s">
        <v>15</v>
      </c>
      <c r="D1712" s="94" t="s">
        <v>44</v>
      </c>
      <c r="E1712" s="94" t="s">
        <v>765</v>
      </c>
      <c r="F1712" s="95" t="s">
        <v>0</v>
      </c>
      <c r="G1712" s="96">
        <v>60942.7</v>
      </c>
      <c r="H1712" s="96">
        <f>H1713+H1724</f>
        <v>180927.91200000001</v>
      </c>
      <c r="I1712" s="96">
        <f t="shared" ref="I1712:K1712" si="827">I1713+I1724</f>
        <v>39831.038999999997</v>
      </c>
      <c r="J1712" s="96">
        <f t="shared" si="827"/>
        <v>39831.038999999997</v>
      </c>
      <c r="K1712" s="96">
        <f t="shared" si="827"/>
        <v>39831.038399999998</v>
      </c>
      <c r="L1712" s="96">
        <f t="shared" si="805"/>
        <v>22.014866561882389</v>
      </c>
      <c r="M1712" s="96">
        <f t="shared" si="806"/>
        <v>99.999998493637094</v>
      </c>
    </row>
    <row r="1713" spans="1:14" ht="25.5">
      <c r="A1713" s="93" t="s">
        <v>770</v>
      </c>
      <c r="B1713" s="94" t="s">
        <v>763</v>
      </c>
      <c r="C1713" s="94" t="s">
        <v>15</v>
      </c>
      <c r="D1713" s="94" t="s">
        <v>44</v>
      </c>
      <c r="E1713" s="94" t="s">
        <v>771</v>
      </c>
      <c r="F1713" s="95" t="s">
        <v>0</v>
      </c>
      <c r="G1713" s="96">
        <v>10395.5</v>
      </c>
      <c r="H1713" s="96">
        <f>H1714+H1719</f>
        <v>10395.5</v>
      </c>
      <c r="I1713" s="96">
        <f t="shared" ref="I1713:K1713" si="828">I1714+I1719</f>
        <v>174.75</v>
      </c>
      <c r="J1713" s="96">
        <f t="shared" si="828"/>
        <v>174.75</v>
      </c>
      <c r="K1713" s="96">
        <f t="shared" si="828"/>
        <v>174.75</v>
      </c>
      <c r="L1713" s="96">
        <f t="shared" si="805"/>
        <v>1.6810158241546822</v>
      </c>
      <c r="M1713" s="96">
        <v>0</v>
      </c>
    </row>
    <row r="1714" spans="1:14" ht="25.5">
      <c r="A1714" s="93" t="s">
        <v>1227</v>
      </c>
      <c r="B1714" s="94" t="s">
        <v>763</v>
      </c>
      <c r="C1714" s="94" t="s">
        <v>15</v>
      </c>
      <c r="D1714" s="94" t="s">
        <v>44</v>
      </c>
      <c r="E1714" s="94" t="s">
        <v>772</v>
      </c>
      <c r="F1714" s="95" t="s">
        <v>0</v>
      </c>
      <c r="G1714" s="96">
        <v>2736</v>
      </c>
      <c r="H1714" s="96">
        <f>H1715+H1717</f>
        <v>2736</v>
      </c>
      <c r="I1714" s="96">
        <f t="shared" ref="I1714:K1714" si="829">I1715+I1717</f>
        <v>0</v>
      </c>
      <c r="J1714" s="96">
        <f t="shared" si="829"/>
        <v>0</v>
      </c>
      <c r="K1714" s="96">
        <f t="shared" si="829"/>
        <v>0</v>
      </c>
      <c r="L1714" s="96">
        <f t="shared" si="805"/>
        <v>0</v>
      </c>
      <c r="M1714" s="96">
        <v>0</v>
      </c>
    </row>
    <row r="1715" spans="1:14">
      <c r="A1715" s="93" t="s">
        <v>152</v>
      </c>
      <c r="B1715" s="94" t="s">
        <v>763</v>
      </c>
      <c r="C1715" s="94" t="s">
        <v>15</v>
      </c>
      <c r="D1715" s="94" t="s">
        <v>44</v>
      </c>
      <c r="E1715" s="94" t="s">
        <v>772</v>
      </c>
      <c r="F1715" s="94" t="s">
        <v>153</v>
      </c>
      <c r="G1715" s="96">
        <v>1995</v>
      </c>
      <c r="H1715" s="96">
        <f>H1716</f>
        <v>1995</v>
      </c>
      <c r="I1715" s="96">
        <f t="shared" ref="I1715:J1715" si="830">I1716</f>
        <v>0</v>
      </c>
      <c r="J1715" s="96">
        <f t="shared" si="830"/>
        <v>0</v>
      </c>
      <c r="K1715" s="96">
        <v>0</v>
      </c>
      <c r="L1715" s="96">
        <f t="shared" si="805"/>
        <v>0</v>
      </c>
      <c r="M1715" s="96">
        <v>0</v>
      </c>
    </row>
    <row r="1716" spans="1:14" ht="25.5">
      <c r="A1716" s="93" t="s">
        <v>154</v>
      </c>
      <c r="B1716" s="94" t="s">
        <v>763</v>
      </c>
      <c r="C1716" s="94" t="s">
        <v>15</v>
      </c>
      <c r="D1716" s="94" t="s">
        <v>44</v>
      </c>
      <c r="E1716" s="94" t="s">
        <v>772</v>
      </c>
      <c r="F1716" s="94" t="s">
        <v>155</v>
      </c>
      <c r="G1716" s="96">
        <v>1995</v>
      </c>
      <c r="H1716" s="96">
        <v>1995</v>
      </c>
      <c r="I1716" s="96"/>
      <c r="J1716" s="96"/>
      <c r="K1716" s="96"/>
      <c r="L1716" s="96">
        <f t="shared" si="805"/>
        <v>0</v>
      </c>
      <c r="M1716" s="96">
        <v>0</v>
      </c>
    </row>
    <row r="1717" spans="1:14">
      <c r="A1717" s="93" t="s">
        <v>160</v>
      </c>
      <c r="B1717" s="94" t="s">
        <v>763</v>
      </c>
      <c r="C1717" s="94" t="s">
        <v>15</v>
      </c>
      <c r="D1717" s="94" t="s">
        <v>44</v>
      </c>
      <c r="E1717" s="94" t="s">
        <v>772</v>
      </c>
      <c r="F1717" s="94" t="s">
        <v>161</v>
      </c>
      <c r="G1717" s="96">
        <v>741</v>
      </c>
      <c r="H1717" s="96">
        <f>H1718</f>
        <v>741</v>
      </c>
      <c r="I1717" s="96">
        <f t="shared" ref="I1717:K1717" si="831">I1718</f>
        <v>0</v>
      </c>
      <c r="J1717" s="96">
        <f t="shared" si="831"/>
        <v>0</v>
      </c>
      <c r="K1717" s="96">
        <f t="shared" si="831"/>
        <v>0</v>
      </c>
      <c r="L1717" s="96">
        <f t="shared" si="805"/>
        <v>0</v>
      </c>
      <c r="M1717" s="96">
        <v>0</v>
      </c>
    </row>
    <row r="1718" spans="1:14" ht="25.5">
      <c r="A1718" s="93" t="s">
        <v>269</v>
      </c>
      <c r="B1718" s="94" t="s">
        <v>763</v>
      </c>
      <c r="C1718" s="94" t="s">
        <v>15</v>
      </c>
      <c r="D1718" s="94" t="s">
        <v>44</v>
      </c>
      <c r="E1718" s="94" t="s">
        <v>772</v>
      </c>
      <c r="F1718" s="94" t="s">
        <v>270</v>
      </c>
      <c r="G1718" s="96">
        <v>741</v>
      </c>
      <c r="H1718" s="96">
        <v>741</v>
      </c>
      <c r="I1718" s="96">
        <v>0</v>
      </c>
      <c r="J1718" s="96">
        <v>0</v>
      </c>
      <c r="K1718" s="96">
        <v>0</v>
      </c>
      <c r="L1718" s="96">
        <f t="shared" si="805"/>
        <v>0</v>
      </c>
      <c r="M1718" s="96">
        <v>0</v>
      </c>
    </row>
    <row r="1719" spans="1:14">
      <c r="A1719" s="93" t="s">
        <v>773</v>
      </c>
      <c r="B1719" s="94" t="s">
        <v>763</v>
      </c>
      <c r="C1719" s="94" t="s">
        <v>15</v>
      </c>
      <c r="D1719" s="94" t="s">
        <v>44</v>
      </c>
      <c r="E1719" s="94" t="s">
        <v>774</v>
      </c>
      <c r="F1719" s="95" t="s">
        <v>0</v>
      </c>
      <c r="G1719" s="96">
        <v>7659.5</v>
      </c>
      <c r="H1719" s="96">
        <f>H1720+H1722</f>
        <v>7659.5</v>
      </c>
      <c r="I1719" s="96">
        <f t="shared" ref="I1719:K1719" si="832">I1720+I1722</f>
        <v>174.75</v>
      </c>
      <c r="J1719" s="96">
        <f t="shared" si="832"/>
        <v>174.75</v>
      </c>
      <c r="K1719" s="96">
        <f t="shared" si="832"/>
        <v>174.75</v>
      </c>
      <c r="L1719" s="96">
        <f t="shared" si="805"/>
        <v>2.2814805143938899</v>
      </c>
      <c r="M1719" s="96">
        <v>0</v>
      </c>
    </row>
    <row r="1720" spans="1:14">
      <c r="A1720" s="93" t="s">
        <v>152</v>
      </c>
      <c r="B1720" s="94" t="s">
        <v>763</v>
      </c>
      <c r="C1720" s="94" t="s">
        <v>15</v>
      </c>
      <c r="D1720" s="94" t="s">
        <v>44</v>
      </c>
      <c r="E1720" s="94" t="s">
        <v>774</v>
      </c>
      <c r="F1720" s="94" t="s">
        <v>153</v>
      </c>
      <c r="G1720" s="96">
        <v>1705</v>
      </c>
      <c r="H1720" s="96">
        <f>H1721</f>
        <v>1705</v>
      </c>
      <c r="I1720" s="96">
        <f t="shared" ref="I1720:K1720" si="833">I1721</f>
        <v>174.75</v>
      </c>
      <c r="J1720" s="96">
        <f t="shared" si="833"/>
        <v>174.75</v>
      </c>
      <c r="K1720" s="96">
        <f t="shared" si="833"/>
        <v>174.75</v>
      </c>
      <c r="L1720" s="96">
        <f t="shared" si="805"/>
        <v>10.249266862170089</v>
      </c>
      <c r="M1720" s="96">
        <v>0</v>
      </c>
    </row>
    <row r="1721" spans="1:14" ht="25.5">
      <c r="A1721" s="93" t="s">
        <v>154</v>
      </c>
      <c r="B1721" s="94" t="s">
        <v>763</v>
      </c>
      <c r="C1721" s="94" t="s">
        <v>15</v>
      </c>
      <c r="D1721" s="94" t="s">
        <v>44</v>
      </c>
      <c r="E1721" s="94" t="s">
        <v>774</v>
      </c>
      <c r="F1721" s="94" t="s">
        <v>155</v>
      </c>
      <c r="G1721" s="96">
        <v>1705</v>
      </c>
      <c r="H1721" s="96">
        <v>1705</v>
      </c>
      <c r="I1721" s="96">
        <v>174.75</v>
      </c>
      <c r="J1721" s="96">
        <v>174.75</v>
      </c>
      <c r="K1721" s="96">
        <v>174.75</v>
      </c>
      <c r="L1721" s="96">
        <f t="shared" si="805"/>
        <v>10.249266862170089</v>
      </c>
      <c r="M1721" s="96">
        <v>0</v>
      </c>
    </row>
    <row r="1722" spans="1:14">
      <c r="A1722" s="93" t="s">
        <v>160</v>
      </c>
      <c r="B1722" s="94" t="s">
        <v>763</v>
      </c>
      <c r="C1722" s="94" t="s">
        <v>15</v>
      </c>
      <c r="D1722" s="94" t="s">
        <v>44</v>
      </c>
      <c r="E1722" s="94" t="s">
        <v>774</v>
      </c>
      <c r="F1722" s="94" t="s">
        <v>161</v>
      </c>
      <c r="G1722" s="96">
        <v>5954.5</v>
      </c>
      <c r="H1722" s="96">
        <f>H1723</f>
        <v>5954.5</v>
      </c>
      <c r="I1722" s="96">
        <f t="shared" ref="I1722:K1722" si="834">I1723</f>
        <v>0</v>
      </c>
      <c r="J1722" s="96">
        <f t="shared" si="834"/>
        <v>0</v>
      </c>
      <c r="K1722" s="96">
        <f t="shared" si="834"/>
        <v>0</v>
      </c>
      <c r="L1722" s="96">
        <f t="shared" si="805"/>
        <v>0</v>
      </c>
      <c r="M1722" s="96">
        <v>0</v>
      </c>
    </row>
    <row r="1723" spans="1:14" ht="25.5">
      <c r="A1723" s="93" t="s">
        <v>269</v>
      </c>
      <c r="B1723" s="94" t="s">
        <v>763</v>
      </c>
      <c r="C1723" s="94" t="s">
        <v>15</v>
      </c>
      <c r="D1723" s="94" t="s">
        <v>44</v>
      </c>
      <c r="E1723" s="94" t="s">
        <v>774</v>
      </c>
      <c r="F1723" s="94" t="s">
        <v>270</v>
      </c>
      <c r="G1723" s="96">
        <v>5954.5</v>
      </c>
      <c r="H1723" s="96">
        <v>5954.5</v>
      </c>
      <c r="I1723" s="96">
        <v>0</v>
      </c>
      <c r="J1723" s="96">
        <v>0</v>
      </c>
      <c r="K1723" s="96">
        <v>0</v>
      </c>
      <c r="L1723" s="96">
        <f t="shared" si="805"/>
        <v>0</v>
      </c>
      <c r="M1723" s="96">
        <v>0</v>
      </c>
    </row>
    <row r="1724" spans="1:14" ht="25.5">
      <c r="A1724" s="93" t="s">
        <v>775</v>
      </c>
      <c r="B1724" s="94" t="s">
        <v>763</v>
      </c>
      <c r="C1724" s="94" t="s">
        <v>15</v>
      </c>
      <c r="D1724" s="94" t="s">
        <v>44</v>
      </c>
      <c r="E1724" s="94" t="s">
        <v>776</v>
      </c>
      <c r="F1724" s="95" t="s">
        <v>0</v>
      </c>
      <c r="G1724" s="96">
        <v>50547.199999999997</v>
      </c>
      <c r="H1724" s="96">
        <f>H1732+H1735+H1740+H1743+H1725</f>
        <v>170532.41200000001</v>
      </c>
      <c r="I1724" s="96">
        <f t="shared" ref="I1724:K1724" si="835">I1732+I1735+I1740+I1743</f>
        <v>39656.288999999997</v>
      </c>
      <c r="J1724" s="96">
        <f t="shared" si="835"/>
        <v>39656.288999999997</v>
      </c>
      <c r="K1724" s="96">
        <f t="shared" si="835"/>
        <v>39656.288399999998</v>
      </c>
      <c r="L1724" s="96">
        <f t="shared" si="805"/>
        <v>23.254399521423526</v>
      </c>
      <c r="M1724" s="96">
        <f t="shared" si="806"/>
        <v>99.999998486999132</v>
      </c>
    </row>
    <row r="1725" spans="1:14" s="52" customFormat="1" ht="38.25">
      <c r="A1725" s="104" t="s">
        <v>1207</v>
      </c>
      <c r="B1725" s="94" t="s">
        <v>763</v>
      </c>
      <c r="C1725" s="94" t="s">
        <v>15</v>
      </c>
      <c r="D1725" s="94" t="s">
        <v>44</v>
      </c>
      <c r="E1725" s="102" t="s">
        <v>1206</v>
      </c>
      <c r="F1725" s="95"/>
      <c r="G1725" s="96"/>
      <c r="H1725" s="96">
        <f>H1726+H1728+H1730</f>
        <v>119985.212</v>
      </c>
      <c r="I1725" s="96">
        <f t="shared" ref="I1725:K1725" si="836">I1726+I1728+I1730</f>
        <v>0</v>
      </c>
      <c r="J1725" s="96">
        <f t="shared" si="836"/>
        <v>0</v>
      </c>
      <c r="K1725" s="96">
        <f t="shared" si="836"/>
        <v>0</v>
      </c>
      <c r="L1725" s="96">
        <f t="shared" ref="L1725:L1731" si="837">K1725/H1725*100</f>
        <v>0</v>
      </c>
      <c r="M1725" s="96">
        <v>0</v>
      </c>
      <c r="N1725" s="60"/>
    </row>
    <row r="1726" spans="1:14" s="52" customFormat="1">
      <c r="A1726" s="93" t="s">
        <v>105</v>
      </c>
      <c r="B1726" s="94" t="s">
        <v>763</v>
      </c>
      <c r="C1726" s="94" t="s">
        <v>15</v>
      </c>
      <c r="D1726" s="94" t="s">
        <v>44</v>
      </c>
      <c r="E1726" s="102" t="s">
        <v>1206</v>
      </c>
      <c r="F1726" s="94">
        <v>500</v>
      </c>
      <c r="G1726" s="96"/>
      <c r="H1726" s="96">
        <f>H1727</f>
        <v>13485.212</v>
      </c>
      <c r="I1726" s="96">
        <f t="shared" ref="I1726:K1726" si="838">I1727</f>
        <v>0</v>
      </c>
      <c r="J1726" s="96">
        <f t="shared" si="838"/>
        <v>0</v>
      </c>
      <c r="K1726" s="96">
        <f t="shared" si="838"/>
        <v>0</v>
      </c>
      <c r="L1726" s="96">
        <f t="shared" si="837"/>
        <v>0</v>
      </c>
      <c r="M1726" s="96">
        <v>0</v>
      </c>
      <c r="N1726" s="60"/>
    </row>
    <row r="1727" spans="1:14" s="52" customFormat="1">
      <c r="A1727" s="93" t="s">
        <v>144</v>
      </c>
      <c r="B1727" s="94" t="s">
        <v>763</v>
      </c>
      <c r="C1727" s="94" t="s">
        <v>15</v>
      </c>
      <c r="D1727" s="94" t="s">
        <v>44</v>
      </c>
      <c r="E1727" s="102" t="s">
        <v>1206</v>
      </c>
      <c r="F1727" s="94">
        <v>520</v>
      </c>
      <c r="G1727" s="96"/>
      <c r="H1727" s="96">
        <v>13485.212</v>
      </c>
      <c r="I1727" s="96">
        <v>0</v>
      </c>
      <c r="J1727" s="96">
        <v>0</v>
      </c>
      <c r="K1727" s="96">
        <v>0</v>
      </c>
      <c r="L1727" s="96">
        <f t="shared" si="837"/>
        <v>0</v>
      </c>
      <c r="M1727" s="96">
        <v>0</v>
      </c>
      <c r="N1727" s="60"/>
    </row>
    <row r="1728" spans="1:14" s="52" customFormat="1" ht="25.5">
      <c r="A1728" s="93" t="s">
        <v>130</v>
      </c>
      <c r="B1728" s="94" t="s">
        <v>763</v>
      </c>
      <c r="C1728" s="94" t="s">
        <v>15</v>
      </c>
      <c r="D1728" s="94" t="s">
        <v>44</v>
      </c>
      <c r="E1728" s="102" t="s">
        <v>1206</v>
      </c>
      <c r="F1728" s="94">
        <v>600</v>
      </c>
      <c r="G1728" s="96"/>
      <c r="H1728" s="96">
        <f>H1729</f>
        <v>66500</v>
      </c>
      <c r="I1728" s="96">
        <f t="shared" ref="I1728:K1728" si="839">I1729</f>
        <v>0</v>
      </c>
      <c r="J1728" s="96">
        <f t="shared" si="839"/>
        <v>0</v>
      </c>
      <c r="K1728" s="96">
        <f t="shared" si="839"/>
        <v>0</v>
      </c>
      <c r="L1728" s="96">
        <f t="shared" si="837"/>
        <v>0</v>
      </c>
      <c r="M1728" s="96">
        <v>0</v>
      </c>
      <c r="N1728" s="60"/>
    </row>
    <row r="1729" spans="1:14" s="52" customFormat="1" ht="25.5">
      <c r="A1729" s="93" t="s">
        <v>248</v>
      </c>
      <c r="B1729" s="94" t="s">
        <v>763</v>
      </c>
      <c r="C1729" s="94" t="s">
        <v>15</v>
      </c>
      <c r="D1729" s="94" t="s">
        <v>44</v>
      </c>
      <c r="E1729" s="102" t="s">
        <v>1206</v>
      </c>
      <c r="F1729" s="94">
        <v>630</v>
      </c>
      <c r="G1729" s="96"/>
      <c r="H1729" s="96">
        <v>66500</v>
      </c>
      <c r="I1729" s="96">
        <v>0</v>
      </c>
      <c r="J1729" s="96">
        <v>0</v>
      </c>
      <c r="K1729" s="96">
        <v>0</v>
      </c>
      <c r="L1729" s="96">
        <f t="shared" si="837"/>
        <v>0</v>
      </c>
      <c r="M1729" s="96">
        <v>0</v>
      </c>
      <c r="N1729" s="60"/>
    </row>
    <row r="1730" spans="1:14" s="52" customFormat="1">
      <c r="A1730" s="93" t="s">
        <v>160</v>
      </c>
      <c r="B1730" s="94" t="s">
        <v>763</v>
      </c>
      <c r="C1730" s="94" t="s">
        <v>15</v>
      </c>
      <c r="D1730" s="94" t="s">
        <v>44</v>
      </c>
      <c r="E1730" s="102" t="s">
        <v>1206</v>
      </c>
      <c r="F1730" s="94">
        <v>800</v>
      </c>
      <c r="G1730" s="96"/>
      <c r="H1730" s="96">
        <f>H1731</f>
        <v>40000</v>
      </c>
      <c r="I1730" s="96">
        <f t="shared" ref="I1730:K1730" si="840">I1731</f>
        <v>0</v>
      </c>
      <c r="J1730" s="96">
        <f t="shared" si="840"/>
        <v>0</v>
      </c>
      <c r="K1730" s="96">
        <f t="shared" si="840"/>
        <v>0</v>
      </c>
      <c r="L1730" s="96">
        <f t="shared" si="837"/>
        <v>0</v>
      </c>
      <c r="M1730" s="96">
        <v>0</v>
      </c>
      <c r="N1730" s="60"/>
    </row>
    <row r="1731" spans="1:14" s="52" customFormat="1" ht="25.5">
      <c r="A1731" s="93" t="s">
        <v>269</v>
      </c>
      <c r="B1731" s="94" t="s">
        <v>763</v>
      </c>
      <c r="C1731" s="94" t="s">
        <v>15</v>
      </c>
      <c r="D1731" s="94" t="s">
        <v>44</v>
      </c>
      <c r="E1731" s="102" t="s">
        <v>1206</v>
      </c>
      <c r="F1731" s="94">
        <v>810</v>
      </c>
      <c r="G1731" s="96"/>
      <c r="H1731" s="96">
        <v>40000</v>
      </c>
      <c r="I1731" s="96">
        <v>0</v>
      </c>
      <c r="J1731" s="96">
        <v>0</v>
      </c>
      <c r="K1731" s="96">
        <v>0</v>
      </c>
      <c r="L1731" s="96">
        <f t="shared" si="837"/>
        <v>0</v>
      </c>
      <c r="M1731" s="96">
        <v>0</v>
      </c>
      <c r="N1731" s="60"/>
    </row>
    <row r="1732" spans="1:14">
      <c r="A1732" s="93" t="s">
        <v>128</v>
      </c>
      <c r="B1732" s="94" t="s">
        <v>763</v>
      </c>
      <c r="C1732" s="94" t="s">
        <v>15</v>
      </c>
      <c r="D1732" s="94" t="s">
        <v>44</v>
      </c>
      <c r="E1732" s="94" t="s">
        <v>777</v>
      </c>
      <c r="F1732" s="95" t="s">
        <v>0</v>
      </c>
      <c r="G1732" s="96">
        <v>7237.2</v>
      </c>
      <c r="H1732" s="96">
        <f>H1733</f>
        <v>7237.2</v>
      </c>
      <c r="I1732" s="96">
        <f t="shared" ref="I1732:K1733" si="841">I1733</f>
        <v>4252.8999999999996</v>
      </c>
      <c r="J1732" s="96">
        <f t="shared" si="841"/>
        <v>4252.8999999999996</v>
      </c>
      <c r="K1732" s="96">
        <f t="shared" si="841"/>
        <v>4252.8999999999996</v>
      </c>
      <c r="L1732" s="96">
        <f t="shared" si="805"/>
        <v>58.764439285911671</v>
      </c>
      <c r="M1732" s="96">
        <f t="shared" si="806"/>
        <v>100</v>
      </c>
    </row>
    <row r="1733" spans="1:14" ht="25.5">
      <c r="A1733" s="93" t="s">
        <v>130</v>
      </c>
      <c r="B1733" s="94" t="s">
        <v>763</v>
      </c>
      <c r="C1733" s="94" t="s">
        <v>15</v>
      </c>
      <c r="D1733" s="94" t="s">
        <v>44</v>
      </c>
      <c r="E1733" s="94" t="s">
        <v>777</v>
      </c>
      <c r="F1733" s="94" t="s">
        <v>131</v>
      </c>
      <c r="G1733" s="96">
        <v>7237.2</v>
      </c>
      <c r="H1733" s="96">
        <f>H1734</f>
        <v>7237.2</v>
      </c>
      <c r="I1733" s="96">
        <f t="shared" si="841"/>
        <v>4252.8999999999996</v>
      </c>
      <c r="J1733" s="96">
        <f t="shared" si="841"/>
        <v>4252.8999999999996</v>
      </c>
      <c r="K1733" s="96">
        <f t="shared" si="841"/>
        <v>4252.8999999999996</v>
      </c>
      <c r="L1733" s="96">
        <f t="shared" si="805"/>
        <v>58.764439285911671</v>
      </c>
      <c r="M1733" s="96">
        <f t="shared" si="806"/>
        <v>100</v>
      </c>
    </row>
    <row r="1734" spans="1:14">
      <c r="A1734" s="93" t="s">
        <v>165</v>
      </c>
      <c r="B1734" s="94" t="s">
        <v>763</v>
      </c>
      <c r="C1734" s="94" t="s">
        <v>15</v>
      </c>
      <c r="D1734" s="94" t="s">
        <v>44</v>
      </c>
      <c r="E1734" s="94" t="s">
        <v>777</v>
      </c>
      <c r="F1734" s="94" t="s">
        <v>166</v>
      </c>
      <c r="G1734" s="96">
        <v>7237.2</v>
      </c>
      <c r="H1734" s="96">
        <v>7237.2</v>
      </c>
      <c r="I1734" s="96">
        <v>4252.8999999999996</v>
      </c>
      <c r="J1734" s="96">
        <v>4252.8999999999996</v>
      </c>
      <c r="K1734" s="96">
        <v>4252.8999999999996</v>
      </c>
      <c r="L1734" s="96">
        <f t="shared" si="805"/>
        <v>58.764439285911671</v>
      </c>
      <c r="M1734" s="96">
        <f t="shared" si="806"/>
        <v>100</v>
      </c>
    </row>
    <row r="1735" spans="1:14">
      <c r="A1735" s="93" t="s">
        <v>778</v>
      </c>
      <c r="B1735" s="94" t="s">
        <v>763</v>
      </c>
      <c r="C1735" s="94" t="s">
        <v>15</v>
      </c>
      <c r="D1735" s="94" t="s">
        <v>44</v>
      </c>
      <c r="E1735" s="94" t="s">
        <v>779</v>
      </c>
      <c r="F1735" s="95" t="s">
        <v>0</v>
      </c>
      <c r="G1735" s="96">
        <v>21452</v>
      </c>
      <c r="H1735" s="96">
        <f>H1736+H1738</f>
        <v>21452</v>
      </c>
      <c r="I1735" s="96">
        <f t="shared" ref="I1735:K1735" si="842">I1736+I1738</f>
        <v>14499.45</v>
      </c>
      <c r="J1735" s="96">
        <f t="shared" si="842"/>
        <v>14499.45</v>
      </c>
      <c r="K1735" s="96">
        <f t="shared" si="842"/>
        <v>14499.4494</v>
      </c>
      <c r="L1735" s="96">
        <f t="shared" si="805"/>
        <v>67.590198582882707</v>
      </c>
      <c r="M1735" s="96">
        <f t="shared" si="806"/>
        <v>99.999995861911998</v>
      </c>
    </row>
    <row r="1736" spans="1:14">
      <c r="A1736" s="93" t="s">
        <v>152</v>
      </c>
      <c r="B1736" s="94" t="s">
        <v>763</v>
      </c>
      <c r="C1736" s="94" t="s">
        <v>15</v>
      </c>
      <c r="D1736" s="94" t="s">
        <v>44</v>
      </c>
      <c r="E1736" s="94" t="s">
        <v>779</v>
      </c>
      <c r="F1736" s="94" t="s">
        <v>153</v>
      </c>
      <c r="G1736" s="96">
        <v>4600</v>
      </c>
      <c r="H1736" s="96">
        <f>H1737</f>
        <v>4600</v>
      </c>
      <c r="I1736" s="96">
        <f t="shared" ref="I1736:K1736" si="843">I1737</f>
        <v>2708.6</v>
      </c>
      <c r="J1736" s="96">
        <f t="shared" si="843"/>
        <v>2708.6</v>
      </c>
      <c r="K1736" s="96">
        <f t="shared" si="843"/>
        <v>2708.6</v>
      </c>
      <c r="L1736" s="96">
        <f t="shared" si="805"/>
        <v>58.882608695652173</v>
      </c>
      <c r="M1736" s="96">
        <f t="shared" si="806"/>
        <v>100</v>
      </c>
    </row>
    <row r="1737" spans="1:14" ht="25.5">
      <c r="A1737" s="93" t="s">
        <v>154</v>
      </c>
      <c r="B1737" s="94" t="s">
        <v>763</v>
      </c>
      <c r="C1737" s="94" t="s">
        <v>15</v>
      </c>
      <c r="D1737" s="94" t="s">
        <v>44</v>
      </c>
      <c r="E1737" s="94" t="s">
        <v>779</v>
      </c>
      <c r="F1737" s="94" t="s">
        <v>155</v>
      </c>
      <c r="G1737" s="96">
        <v>4600</v>
      </c>
      <c r="H1737" s="96">
        <v>4600</v>
      </c>
      <c r="I1737" s="96">
        <v>2708.6</v>
      </c>
      <c r="J1737" s="96">
        <v>2708.6</v>
      </c>
      <c r="K1737" s="96">
        <v>2708.6</v>
      </c>
      <c r="L1737" s="96">
        <f t="shared" si="805"/>
        <v>58.882608695652173</v>
      </c>
      <c r="M1737" s="96">
        <f t="shared" si="806"/>
        <v>100</v>
      </c>
    </row>
    <row r="1738" spans="1:14">
      <c r="A1738" s="93" t="s">
        <v>160</v>
      </c>
      <c r="B1738" s="94" t="s">
        <v>763</v>
      </c>
      <c r="C1738" s="94" t="s">
        <v>15</v>
      </c>
      <c r="D1738" s="94" t="s">
        <v>44</v>
      </c>
      <c r="E1738" s="94" t="s">
        <v>779</v>
      </c>
      <c r="F1738" s="94" t="s">
        <v>161</v>
      </c>
      <c r="G1738" s="96">
        <v>16852</v>
      </c>
      <c r="H1738" s="96">
        <f>H1739</f>
        <v>16852</v>
      </c>
      <c r="I1738" s="96">
        <f t="shared" ref="I1738:K1738" si="844">I1739</f>
        <v>11790.85</v>
      </c>
      <c r="J1738" s="96">
        <f t="shared" si="844"/>
        <v>11790.85</v>
      </c>
      <c r="K1738" s="96">
        <f t="shared" si="844"/>
        <v>11790.849399999999</v>
      </c>
      <c r="L1738" s="96">
        <f t="shared" si="805"/>
        <v>69.967062663185374</v>
      </c>
      <c r="M1738" s="96">
        <f t="shared" si="806"/>
        <v>99.999994911308335</v>
      </c>
    </row>
    <row r="1739" spans="1:14" ht="25.5">
      <c r="A1739" s="93" t="s">
        <v>269</v>
      </c>
      <c r="B1739" s="94" t="s">
        <v>763</v>
      </c>
      <c r="C1739" s="94" t="s">
        <v>15</v>
      </c>
      <c r="D1739" s="94" t="s">
        <v>44</v>
      </c>
      <c r="E1739" s="94" t="s">
        <v>779</v>
      </c>
      <c r="F1739" s="94" t="s">
        <v>270</v>
      </c>
      <c r="G1739" s="96">
        <v>16852</v>
      </c>
      <c r="H1739" s="96">
        <v>16852</v>
      </c>
      <c r="I1739" s="96">
        <v>11790.85</v>
      </c>
      <c r="J1739" s="96">
        <v>11790.85</v>
      </c>
      <c r="K1739" s="96">
        <v>11790.849399999999</v>
      </c>
      <c r="L1739" s="96">
        <f t="shared" si="805"/>
        <v>69.967062663185374</v>
      </c>
      <c r="M1739" s="96">
        <f t="shared" si="806"/>
        <v>99.999994911308335</v>
      </c>
    </row>
    <row r="1740" spans="1:14" ht="25.5">
      <c r="A1740" s="93" t="s">
        <v>780</v>
      </c>
      <c r="B1740" s="94" t="s">
        <v>763</v>
      </c>
      <c r="C1740" s="94" t="s">
        <v>15</v>
      </c>
      <c r="D1740" s="94" t="s">
        <v>44</v>
      </c>
      <c r="E1740" s="94" t="s">
        <v>781</v>
      </c>
      <c r="F1740" s="95" t="s">
        <v>0</v>
      </c>
      <c r="G1740" s="96">
        <v>10000</v>
      </c>
      <c r="H1740" s="96">
        <f>H1741</f>
        <v>10000</v>
      </c>
      <c r="I1740" s="96">
        <f t="shared" ref="I1740:K1741" si="845">I1741</f>
        <v>10000</v>
      </c>
      <c r="J1740" s="96">
        <f t="shared" si="845"/>
        <v>10000</v>
      </c>
      <c r="K1740" s="96">
        <f t="shared" si="845"/>
        <v>10000</v>
      </c>
      <c r="L1740" s="96">
        <f t="shared" si="805"/>
        <v>100</v>
      </c>
      <c r="M1740" s="96">
        <f t="shared" si="806"/>
        <v>100</v>
      </c>
    </row>
    <row r="1741" spans="1:14" ht="25.5">
      <c r="A1741" s="93" t="s">
        <v>130</v>
      </c>
      <c r="B1741" s="94" t="s">
        <v>763</v>
      </c>
      <c r="C1741" s="94" t="s">
        <v>15</v>
      </c>
      <c r="D1741" s="94" t="s">
        <v>44</v>
      </c>
      <c r="E1741" s="94" t="s">
        <v>781</v>
      </c>
      <c r="F1741" s="94" t="s">
        <v>131</v>
      </c>
      <c r="G1741" s="96">
        <v>10000</v>
      </c>
      <c r="H1741" s="96">
        <f>H1742</f>
        <v>10000</v>
      </c>
      <c r="I1741" s="96">
        <f t="shared" si="845"/>
        <v>10000</v>
      </c>
      <c r="J1741" s="96">
        <f t="shared" si="845"/>
        <v>10000</v>
      </c>
      <c r="K1741" s="96">
        <f t="shared" si="845"/>
        <v>10000</v>
      </c>
      <c r="L1741" s="96">
        <f t="shared" si="805"/>
        <v>100</v>
      </c>
      <c r="M1741" s="96">
        <f t="shared" si="806"/>
        <v>100</v>
      </c>
    </row>
    <row r="1742" spans="1:14" ht="25.5">
      <c r="A1742" s="93" t="s">
        <v>248</v>
      </c>
      <c r="B1742" s="94" t="s">
        <v>763</v>
      </c>
      <c r="C1742" s="94" t="s">
        <v>15</v>
      </c>
      <c r="D1742" s="94" t="s">
        <v>44</v>
      </c>
      <c r="E1742" s="94" t="s">
        <v>781</v>
      </c>
      <c r="F1742" s="94" t="s">
        <v>249</v>
      </c>
      <c r="G1742" s="96">
        <v>10000</v>
      </c>
      <c r="H1742" s="96">
        <v>10000</v>
      </c>
      <c r="I1742" s="96">
        <v>10000</v>
      </c>
      <c r="J1742" s="96">
        <v>10000</v>
      </c>
      <c r="K1742" s="96">
        <v>10000</v>
      </c>
      <c r="L1742" s="96">
        <f t="shared" si="805"/>
        <v>100</v>
      </c>
      <c r="M1742" s="96">
        <f t="shared" si="806"/>
        <v>100</v>
      </c>
    </row>
    <row r="1743" spans="1:14" ht="25.5">
      <c r="A1743" s="93" t="s">
        <v>782</v>
      </c>
      <c r="B1743" s="94" t="s">
        <v>763</v>
      </c>
      <c r="C1743" s="94" t="s">
        <v>15</v>
      </c>
      <c r="D1743" s="94" t="s">
        <v>44</v>
      </c>
      <c r="E1743" s="94" t="s">
        <v>783</v>
      </c>
      <c r="F1743" s="95" t="s">
        <v>0</v>
      </c>
      <c r="G1743" s="96">
        <v>11858</v>
      </c>
      <c r="H1743" s="96">
        <f>H1744</f>
        <v>11858</v>
      </c>
      <c r="I1743" s="96">
        <f t="shared" ref="I1743:K1744" si="846">I1744</f>
        <v>10903.939</v>
      </c>
      <c r="J1743" s="96">
        <f t="shared" si="846"/>
        <v>10903.939</v>
      </c>
      <c r="K1743" s="96">
        <f t="shared" si="846"/>
        <v>10903.939</v>
      </c>
      <c r="L1743" s="96">
        <f t="shared" si="805"/>
        <v>91.954284027660648</v>
      </c>
      <c r="M1743" s="96">
        <v>0</v>
      </c>
    </row>
    <row r="1744" spans="1:14">
      <c r="A1744" s="93" t="s">
        <v>105</v>
      </c>
      <c r="B1744" s="94" t="s">
        <v>763</v>
      </c>
      <c r="C1744" s="94" t="s">
        <v>15</v>
      </c>
      <c r="D1744" s="94" t="s">
        <v>44</v>
      </c>
      <c r="E1744" s="94" t="s">
        <v>783</v>
      </c>
      <c r="F1744" s="94" t="s">
        <v>106</v>
      </c>
      <c r="G1744" s="96">
        <v>11858</v>
      </c>
      <c r="H1744" s="96">
        <f>H1745</f>
        <v>11858</v>
      </c>
      <c r="I1744" s="96">
        <f t="shared" si="846"/>
        <v>10903.939</v>
      </c>
      <c r="J1744" s="96">
        <f t="shared" si="846"/>
        <v>10903.939</v>
      </c>
      <c r="K1744" s="96">
        <f t="shared" si="846"/>
        <v>10903.939</v>
      </c>
      <c r="L1744" s="96">
        <f t="shared" si="805"/>
        <v>91.954284027660648</v>
      </c>
      <c r="M1744" s="96">
        <v>0</v>
      </c>
    </row>
    <row r="1745" spans="1:13">
      <c r="A1745" s="93" t="s">
        <v>144</v>
      </c>
      <c r="B1745" s="94" t="s">
        <v>763</v>
      </c>
      <c r="C1745" s="94" t="s">
        <v>15</v>
      </c>
      <c r="D1745" s="94" t="s">
        <v>44</v>
      </c>
      <c r="E1745" s="94" t="s">
        <v>783</v>
      </c>
      <c r="F1745" s="94" t="s">
        <v>145</v>
      </c>
      <c r="G1745" s="96">
        <v>11858</v>
      </c>
      <c r="H1745" s="96">
        <v>11858</v>
      </c>
      <c r="I1745" s="96">
        <v>10903.939</v>
      </c>
      <c r="J1745" s="96">
        <v>10903.939</v>
      </c>
      <c r="K1745" s="96">
        <v>10903.939</v>
      </c>
      <c r="L1745" s="96">
        <f t="shared" ref="L1745:L1812" si="847">K1745/H1745*100</f>
        <v>91.954284027660648</v>
      </c>
      <c r="M1745" s="96">
        <v>0</v>
      </c>
    </row>
    <row r="1746" spans="1:13">
      <c r="A1746" s="97" t="s">
        <v>0</v>
      </c>
      <c r="B1746" s="95" t="s">
        <v>0</v>
      </c>
      <c r="C1746" s="95" t="s">
        <v>0</v>
      </c>
      <c r="D1746" s="95" t="s">
        <v>0</v>
      </c>
      <c r="E1746" s="95" t="s">
        <v>0</v>
      </c>
      <c r="F1746" s="95" t="s">
        <v>0</v>
      </c>
      <c r="G1746" s="98" t="s">
        <v>0</v>
      </c>
      <c r="H1746" s="98"/>
      <c r="I1746" s="98"/>
      <c r="J1746" s="98"/>
      <c r="K1746" s="98"/>
      <c r="L1746" s="98"/>
      <c r="M1746" s="98"/>
    </row>
    <row r="1747" spans="1:13" ht="25.5">
      <c r="A1747" s="93" t="s">
        <v>83</v>
      </c>
      <c r="B1747" s="94" t="s">
        <v>763</v>
      </c>
      <c r="C1747" s="94" t="s">
        <v>84</v>
      </c>
      <c r="D1747" s="95" t="s">
        <v>0</v>
      </c>
      <c r="E1747" s="95" t="s">
        <v>0</v>
      </c>
      <c r="F1747" s="95" t="s">
        <v>0</v>
      </c>
      <c r="G1747" s="96">
        <v>8000</v>
      </c>
      <c r="H1747" s="96">
        <f t="shared" ref="H1747:H1752" si="848">H1748</f>
        <v>8000</v>
      </c>
      <c r="I1747" s="96">
        <f t="shared" ref="I1747:K1752" si="849">I1748</f>
        <v>0</v>
      </c>
      <c r="J1747" s="96">
        <f t="shared" si="849"/>
        <v>0</v>
      </c>
      <c r="K1747" s="96">
        <f t="shared" si="849"/>
        <v>0</v>
      </c>
      <c r="L1747" s="96">
        <f t="shared" si="847"/>
        <v>0</v>
      </c>
      <c r="M1747" s="96">
        <v>0</v>
      </c>
    </row>
    <row r="1748" spans="1:13">
      <c r="A1748" s="93" t="s">
        <v>86</v>
      </c>
      <c r="B1748" s="94" t="s">
        <v>763</v>
      </c>
      <c r="C1748" s="94" t="s">
        <v>84</v>
      </c>
      <c r="D1748" s="94" t="s">
        <v>11</v>
      </c>
      <c r="E1748" s="95" t="s">
        <v>0</v>
      </c>
      <c r="F1748" s="95" t="s">
        <v>0</v>
      </c>
      <c r="G1748" s="96">
        <v>8000</v>
      </c>
      <c r="H1748" s="96">
        <f t="shared" si="848"/>
        <v>8000</v>
      </c>
      <c r="I1748" s="96">
        <f t="shared" si="849"/>
        <v>0</v>
      </c>
      <c r="J1748" s="96">
        <f t="shared" si="849"/>
        <v>0</v>
      </c>
      <c r="K1748" s="96">
        <f t="shared" si="849"/>
        <v>0</v>
      </c>
      <c r="L1748" s="96">
        <f t="shared" si="847"/>
        <v>0</v>
      </c>
      <c r="M1748" s="96">
        <v>0</v>
      </c>
    </row>
    <row r="1749" spans="1:13" ht="38.25">
      <c r="A1749" s="93" t="s">
        <v>764</v>
      </c>
      <c r="B1749" s="94" t="s">
        <v>763</v>
      </c>
      <c r="C1749" s="94" t="s">
        <v>84</v>
      </c>
      <c r="D1749" s="94" t="s">
        <v>11</v>
      </c>
      <c r="E1749" s="94" t="s">
        <v>765</v>
      </c>
      <c r="F1749" s="95" t="s">
        <v>0</v>
      </c>
      <c r="G1749" s="96">
        <v>8000</v>
      </c>
      <c r="H1749" s="96">
        <f t="shared" si="848"/>
        <v>8000</v>
      </c>
      <c r="I1749" s="96">
        <f t="shared" si="849"/>
        <v>0</v>
      </c>
      <c r="J1749" s="96">
        <f t="shared" si="849"/>
        <v>0</v>
      </c>
      <c r="K1749" s="96">
        <f t="shared" si="849"/>
        <v>0</v>
      </c>
      <c r="L1749" s="96">
        <f t="shared" si="847"/>
        <v>0</v>
      </c>
      <c r="M1749" s="96">
        <v>0</v>
      </c>
    </row>
    <row r="1750" spans="1:13" ht="25.5">
      <c r="A1750" s="93" t="s">
        <v>766</v>
      </c>
      <c r="B1750" s="94" t="s">
        <v>763</v>
      </c>
      <c r="C1750" s="94" t="s">
        <v>84</v>
      </c>
      <c r="D1750" s="94" t="s">
        <v>11</v>
      </c>
      <c r="E1750" s="94" t="s">
        <v>767</v>
      </c>
      <c r="F1750" s="95" t="s">
        <v>0</v>
      </c>
      <c r="G1750" s="96">
        <v>8000</v>
      </c>
      <c r="H1750" s="96">
        <f t="shared" si="848"/>
        <v>8000</v>
      </c>
      <c r="I1750" s="96">
        <f t="shared" si="849"/>
        <v>0</v>
      </c>
      <c r="J1750" s="96">
        <f t="shared" si="849"/>
        <v>0</v>
      </c>
      <c r="K1750" s="96">
        <f t="shared" si="849"/>
        <v>0</v>
      </c>
      <c r="L1750" s="96">
        <f t="shared" si="847"/>
        <v>0</v>
      </c>
      <c r="M1750" s="96">
        <v>0</v>
      </c>
    </row>
    <row r="1751" spans="1:13" ht="51">
      <c r="A1751" s="93" t="s">
        <v>784</v>
      </c>
      <c r="B1751" s="94" t="s">
        <v>763</v>
      </c>
      <c r="C1751" s="94" t="s">
        <v>84</v>
      </c>
      <c r="D1751" s="94" t="s">
        <v>11</v>
      </c>
      <c r="E1751" s="94" t="s">
        <v>785</v>
      </c>
      <c r="F1751" s="95" t="s">
        <v>0</v>
      </c>
      <c r="G1751" s="96">
        <v>8000</v>
      </c>
      <c r="H1751" s="96">
        <f t="shared" si="848"/>
        <v>8000</v>
      </c>
      <c r="I1751" s="96">
        <f t="shared" si="849"/>
        <v>0</v>
      </c>
      <c r="J1751" s="96">
        <f t="shared" si="849"/>
        <v>0</v>
      </c>
      <c r="K1751" s="96">
        <f t="shared" si="849"/>
        <v>0</v>
      </c>
      <c r="L1751" s="96">
        <f t="shared" si="847"/>
        <v>0</v>
      </c>
      <c r="M1751" s="96">
        <v>0</v>
      </c>
    </row>
    <row r="1752" spans="1:13">
      <c r="A1752" s="93" t="s">
        <v>105</v>
      </c>
      <c r="B1752" s="94" t="s">
        <v>763</v>
      </c>
      <c r="C1752" s="94" t="s">
        <v>84</v>
      </c>
      <c r="D1752" s="94" t="s">
        <v>11</v>
      </c>
      <c r="E1752" s="94" t="s">
        <v>785</v>
      </c>
      <c r="F1752" s="94" t="s">
        <v>106</v>
      </c>
      <c r="G1752" s="96">
        <v>8000</v>
      </c>
      <c r="H1752" s="96">
        <f t="shared" si="848"/>
        <v>8000</v>
      </c>
      <c r="I1752" s="96">
        <f t="shared" si="849"/>
        <v>0</v>
      </c>
      <c r="J1752" s="96">
        <f t="shared" si="849"/>
        <v>0</v>
      </c>
      <c r="K1752" s="96">
        <f t="shared" si="849"/>
        <v>0</v>
      </c>
      <c r="L1752" s="96">
        <f t="shared" si="847"/>
        <v>0</v>
      </c>
      <c r="M1752" s="96">
        <v>0</v>
      </c>
    </row>
    <row r="1753" spans="1:13">
      <c r="A1753" s="93" t="s">
        <v>424</v>
      </c>
      <c r="B1753" s="94" t="s">
        <v>763</v>
      </c>
      <c r="C1753" s="94" t="s">
        <v>84</v>
      </c>
      <c r="D1753" s="94" t="s">
        <v>11</v>
      </c>
      <c r="E1753" s="94" t="s">
        <v>785</v>
      </c>
      <c r="F1753" s="94" t="s">
        <v>425</v>
      </c>
      <c r="G1753" s="96">
        <v>8000</v>
      </c>
      <c r="H1753" s="96">
        <v>8000</v>
      </c>
      <c r="I1753" s="96"/>
      <c r="J1753" s="96"/>
      <c r="K1753" s="96"/>
      <c r="L1753" s="96">
        <f t="shared" si="847"/>
        <v>0</v>
      </c>
      <c r="M1753" s="96">
        <v>0</v>
      </c>
    </row>
    <row r="1754" spans="1:13">
      <c r="A1754" s="107" t="s">
        <v>0</v>
      </c>
      <c r="B1754" s="108" t="s">
        <v>0</v>
      </c>
      <c r="C1754" s="95" t="s">
        <v>0</v>
      </c>
      <c r="D1754" s="95" t="s">
        <v>0</v>
      </c>
      <c r="E1754" s="95" t="s">
        <v>0</v>
      </c>
      <c r="F1754" s="95" t="s">
        <v>0</v>
      </c>
      <c r="G1754" s="109" t="s">
        <v>0</v>
      </c>
      <c r="H1754" s="109"/>
      <c r="I1754" s="109"/>
      <c r="J1754" s="109"/>
      <c r="K1754" s="109"/>
      <c r="L1754" s="109"/>
      <c r="M1754" s="109"/>
    </row>
    <row r="1755" spans="1:13">
      <c r="A1755" s="110" t="s">
        <v>786</v>
      </c>
      <c r="B1755" s="111" t="s">
        <v>787</v>
      </c>
      <c r="C1755" s="95" t="s">
        <v>0</v>
      </c>
      <c r="D1755" s="95" t="s">
        <v>0</v>
      </c>
      <c r="E1755" s="95" t="s">
        <v>0</v>
      </c>
      <c r="F1755" s="95" t="s">
        <v>0</v>
      </c>
      <c r="G1755" s="112">
        <v>39622.699999999997</v>
      </c>
      <c r="H1755" s="112">
        <f>H1756</f>
        <v>42666.608</v>
      </c>
      <c r="I1755" s="112">
        <f t="shared" ref="I1755:K1758" si="850">I1756</f>
        <v>31990.408000000003</v>
      </c>
      <c r="J1755" s="112">
        <f t="shared" si="850"/>
        <v>31990.408000000003</v>
      </c>
      <c r="K1755" s="112">
        <f t="shared" si="850"/>
        <v>31189.664290000001</v>
      </c>
      <c r="L1755" s="112">
        <f t="shared" si="847"/>
        <v>73.100876193392267</v>
      </c>
      <c r="M1755" s="112">
        <f t="shared" ref="M1755:M1812" si="851">K1755/I1755*100</f>
        <v>97.496925609701506</v>
      </c>
    </row>
    <row r="1756" spans="1:13">
      <c r="A1756" s="93" t="s">
        <v>8</v>
      </c>
      <c r="B1756" s="94" t="s">
        <v>787</v>
      </c>
      <c r="C1756" s="94" t="s">
        <v>9</v>
      </c>
      <c r="D1756" s="95" t="s">
        <v>0</v>
      </c>
      <c r="E1756" s="95" t="s">
        <v>0</v>
      </c>
      <c r="F1756" s="95" t="s">
        <v>0</v>
      </c>
      <c r="G1756" s="96">
        <v>39622.699999999997</v>
      </c>
      <c r="H1756" s="96">
        <f>H1757</f>
        <v>42666.608</v>
      </c>
      <c r="I1756" s="96">
        <f t="shared" si="850"/>
        <v>31990.408000000003</v>
      </c>
      <c r="J1756" s="96">
        <f t="shared" si="850"/>
        <v>31990.408000000003</v>
      </c>
      <c r="K1756" s="96">
        <f t="shared" si="850"/>
        <v>31189.664290000001</v>
      </c>
      <c r="L1756" s="96">
        <f t="shared" si="847"/>
        <v>73.100876193392267</v>
      </c>
      <c r="M1756" s="96">
        <f t="shared" si="851"/>
        <v>97.496925609701506</v>
      </c>
    </row>
    <row r="1757" spans="1:13">
      <c r="A1757" s="93" t="s">
        <v>24</v>
      </c>
      <c r="B1757" s="94" t="s">
        <v>787</v>
      </c>
      <c r="C1757" s="94" t="s">
        <v>9</v>
      </c>
      <c r="D1757" s="94" t="s">
        <v>25</v>
      </c>
      <c r="E1757" s="95" t="s">
        <v>0</v>
      </c>
      <c r="F1757" s="95" t="s">
        <v>0</v>
      </c>
      <c r="G1757" s="96">
        <v>39622.699999999997</v>
      </c>
      <c r="H1757" s="96">
        <f>H1758+H1770</f>
        <v>42666.608</v>
      </c>
      <c r="I1757" s="96">
        <f t="shared" ref="I1757:K1757" si="852">I1758+I1770</f>
        <v>31990.408000000003</v>
      </c>
      <c r="J1757" s="96">
        <f t="shared" si="852"/>
        <v>31990.408000000003</v>
      </c>
      <c r="K1757" s="96">
        <f t="shared" si="852"/>
        <v>31189.664290000001</v>
      </c>
      <c r="L1757" s="96">
        <f t="shared" si="847"/>
        <v>73.100876193392267</v>
      </c>
      <c r="M1757" s="96">
        <f t="shared" si="851"/>
        <v>97.496925609701506</v>
      </c>
    </row>
    <row r="1758" spans="1:13" ht="25.5">
      <c r="A1758" s="93" t="s">
        <v>788</v>
      </c>
      <c r="B1758" s="94" t="s">
        <v>787</v>
      </c>
      <c r="C1758" s="94" t="s">
        <v>9</v>
      </c>
      <c r="D1758" s="94" t="s">
        <v>25</v>
      </c>
      <c r="E1758" s="94" t="s">
        <v>789</v>
      </c>
      <c r="F1758" s="95" t="s">
        <v>0</v>
      </c>
      <c r="G1758" s="96">
        <v>39622.699999999997</v>
      </c>
      <c r="H1758" s="96">
        <f>H1759</f>
        <v>42514</v>
      </c>
      <c r="I1758" s="96">
        <f t="shared" si="850"/>
        <v>31837.800000000003</v>
      </c>
      <c r="J1758" s="96">
        <f t="shared" si="850"/>
        <v>31837.800000000003</v>
      </c>
      <c r="K1758" s="96">
        <f t="shared" si="850"/>
        <v>31189.664290000001</v>
      </c>
      <c r="L1758" s="96">
        <f t="shared" si="847"/>
        <v>73.363278661146907</v>
      </c>
      <c r="M1758" s="96">
        <f t="shared" si="851"/>
        <v>97.964257235110466</v>
      </c>
    </row>
    <row r="1759" spans="1:13" ht="25.5">
      <c r="A1759" s="93" t="s">
        <v>790</v>
      </c>
      <c r="B1759" s="94" t="s">
        <v>787</v>
      </c>
      <c r="C1759" s="94" t="s">
        <v>9</v>
      </c>
      <c r="D1759" s="94" t="s">
        <v>25</v>
      </c>
      <c r="E1759" s="94" t="s">
        <v>791</v>
      </c>
      <c r="F1759" s="95" t="s">
        <v>0</v>
      </c>
      <c r="G1759" s="96">
        <v>39622.699999999997</v>
      </c>
      <c r="H1759" s="96">
        <f>H1760+H1767</f>
        <v>42514</v>
      </c>
      <c r="I1759" s="96">
        <f t="shared" ref="I1759:K1759" si="853">I1760+I1767</f>
        <v>31837.800000000003</v>
      </c>
      <c r="J1759" s="96">
        <f t="shared" si="853"/>
        <v>31837.800000000003</v>
      </c>
      <c r="K1759" s="96">
        <f t="shared" si="853"/>
        <v>31189.664290000001</v>
      </c>
      <c r="L1759" s="96">
        <f t="shared" si="847"/>
        <v>73.363278661146907</v>
      </c>
      <c r="M1759" s="96">
        <f t="shared" si="851"/>
        <v>97.964257235110466</v>
      </c>
    </row>
    <row r="1760" spans="1:13">
      <c r="A1760" s="93" t="s">
        <v>146</v>
      </c>
      <c r="B1760" s="94" t="s">
        <v>787</v>
      </c>
      <c r="C1760" s="94" t="s">
        <v>9</v>
      </c>
      <c r="D1760" s="94" t="s">
        <v>25</v>
      </c>
      <c r="E1760" s="94" t="s">
        <v>792</v>
      </c>
      <c r="F1760" s="95" t="s">
        <v>0</v>
      </c>
      <c r="G1760" s="96">
        <v>8248.7000000000007</v>
      </c>
      <c r="H1760" s="96">
        <f>H1761+H1763+H1765</f>
        <v>8248.7000000000007</v>
      </c>
      <c r="I1760" s="96">
        <f t="shared" ref="I1760:K1760" si="854">I1761+I1763+I1765</f>
        <v>6551.1</v>
      </c>
      <c r="J1760" s="96">
        <f t="shared" si="854"/>
        <v>6551.1</v>
      </c>
      <c r="K1760" s="96">
        <f t="shared" si="854"/>
        <v>5902.9642900000008</v>
      </c>
      <c r="L1760" s="96">
        <f t="shared" si="847"/>
        <v>71.562358795931473</v>
      </c>
      <c r="M1760" s="96">
        <f t="shared" si="851"/>
        <v>90.106459831173396</v>
      </c>
    </row>
    <row r="1761" spans="1:14" ht="38.25">
      <c r="A1761" s="93" t="s">
        <v>148</v>
      </c>
      <c r="B1761" s="94" t="s">
        <v>787</v>
      </c>
      <c r="C1761" s="94" t="s">
        <v>9</v>
      </c>
      <c r="D1761" s="94" t="s">
        <v>25</v>
      </c>
      <c r="E1761" s="94" t="s">
        <v>792</v>
      </c>
      <c r="F1761" s="94" t="s">
        <v>149</v>
      </c>
      <c r="G1761" s="96">
        <v>7955.9</v>
      </c>
      <c r="H1761" s="96">
        <f>H1762</f>
        <v>7955.9000000000005</v>
      </c>
      <c r="I1761" s="96">
        <f t="shared" ref="I1761:K1761" si="855">I1762</f>
        <v>6323.6</v>
      </c>
      <c r="J1761" s="96">
        <f t="shared" si="855"/>
        <v>6323.6</v>
      </c>
      <c r="K1761" s="96">
        <f t="shared" si="855"/>
        <v>5714.5306600000004</v>
      </c>
      <c r="L1761" s="96">
        <f t="shared" si="847"/>
        <v>71.827582800186036</v>
      </c>
      <c r="M1761" s="96">
        <f t="shared" si="851"/>
        <v>90.368313302549183</v>
      </c>
    </row>
    <row r="1762" spans="1:14">
      <c r="A1762" s="93" t="s">
        <v>150</v>
      </c>
      <c r="B1762" s="94" t="s">
        <v>787</v>
      </c>
      <c r="C1762" s="94" t="s">
        <v>9</v>
      </c>
      <c r="D1762" s="94" t="s">
        <v>25</v>
      </c>
      <c r="E1762" s="94" t="s">
        <v>792</v>
      </c>
      <c r="F1762" s="94" t="s">
        <v>151</v>
      </c>
      <c r="G1762" s="96">
        <v>7955.9</v>
      </c>
      <c r="H1762" s="96">
        <f>7752.1+203.8</f>
        <v>7955.9000000000005</v>
      </c>
      <c r="I1762" s="96">
        <v>6323.6</v>
      </c>
      <c r="J1762" s="96">
        <v>6323.6</v>
      </c>
      <c r="K1762" s="96">
        <v>5714.5306600000004</v>
      </c>
      <c r="L1762" s="96">
        <f t="shared" si="847"/>
        <v>71.827582800186036</v>
      </c>
      <c r="M1762" s="96">
        <f t="shared" si="851"/>
        <v>90.368313302549183</v>
      </c>
    </row>
    <row r="1763" spans="1:14">
      <c r="A1763" s="93" t="s">
        <v>152</v>
      </c>
      <c r="B1763" s="94" t="s">
        <v>787</v>
      </c>
      <c r="C1763" s="94" t="s">
        <v>9</v>
      </c>
      <c r="D1763" s="94" t="s">
        <v>25</v>
      </c>
      <c r="E1763" s="94" t="s">
        <v>792</v>
      </c>
      <c r="F1763" s="94" t="s">
        <v>153</v>
      </c>
      <c r="G1763" s="96">
        <v>292.5</v>
      </c>
      <c r="H1763" s="96">
        <f>H1764</f>
        <v>292.5</v>
      </c>
      <c r="I1763" s="96">
        <f t="shared" ref="I1763:K1763" si="856">I1764</f>
        <v>227.2</v>
      </c>
      <c r="J1763" s="96">
        <f t="shared" si="856"/>
        <v>227.2</v>
      </c>
      <c r="K1763" s="96">
        <f t="shared" si="856"/>
        <v>188.24991</v>
      </c>
      <c r="L1763" s="96">
        <f t="shared" si="847"/>
        <v>64.358943589743589</v>
      </c>
      <c r="M1763" s="96">
        <f t="shared" si="851"/>
        <v>82.856474471830992</v>
      </c>
    </row>
    <row r="1764" spans="1:14" ht="25.5">
      <c r="A1764" s="93" t="s">
        <v>154</v>
      </c>
      <c r="B1764" s="94" t="s">
        <v>787</v>
      </c>
      <c r="C1764" s="94" t="s">
        <v>9</v>
      </c>
      <c r="D1764" s="94" t="s">
        <v>25</v>
      </c>
      <c r="E1764" s="94" t="s">
        <v>792</v>
      </c>
      <c r="F1764" s="94" t="s">
        <v>155</v>
      </c>
      <c r="G1764" s="96">
        <v>292.5</v>
      </c>
      <c r="H1764" s="96">
        <v>292.5</v>
      </c>
      <c r="I1764" s="96">
        <v>227.2</v>
      </c>
      <c r="J1764" s="96">
        <v>227.2</v>
      </c>
      <c r="K1764" s="96">
        <v>188.24991</v>
      </c>
      <c r="L1764" s="96">
        <f t="shared" si="847"/>
        <v>64.358943589743589</v>
      </c>
      <c r="M1764" s="96">
        <f t="shared" si="851"/>
        <v>82.856474471830992</v>
      </c>
    </row>
    <row r="1765" spans="1:14">
      <c r="A1765" s="93" t="s">
        <v>160</v>
      </c>
      <c r="B1765" s="94" t="s">
        <v>787</v>
      </c>
      <c r="C1765" s="94" t="s">
        <v>9</v>
      </c>
      <c r="D1765" s="94" t="s">
        <v>25</v>
      </c>
      <c r="E1765" s="94" t="s">
        <v>792</v>
      </c>
      <c r="F1765" s="94" t="s">
        <v>161</v>
      </c>
      <c r="G1765" s="96">
        <v>0.3</v>
      </c>
      <c r="H1765" s="96">
        <f>H1766</f>
        <v>0.3</v>
      </c>
      <c r="I1765" s="96">
        <f t="shared" ref="I1765:K1765" si="857">I1766</f>
        <v>0.3</v>
      </c>
      <c r="J1765" s="96">
        <f t="shared" si="857"/>
        <v>0.3</v>
      </c>
      <c r="K1765" s="96">
        <f t="shared" si="857"/>
        <v>0.18371999999999999</v>
      </c>
      <c r="L1765" s="96">
        <f t="shared" si="847"/>
        <v>61.240000000000009</v>
      </c>
      <c r="M1765" s="96">
        <f t="shared" si="851"/>
        <v>61.240000000000009</v>
      </c>
    </row>
    <row r="1766" spans="1:14">
      <c r="A1766" s="93" t="s">
        <v>162</v>
      </c>
      <c r="B1766" s="94" t="s">
        <v>787</v>
      </c>
      <c r="C1766" s="94" t="s">
        <v>9</v>
      </c>
      <c r="D1766" s="94" t="s">
        <v>25</v>
      </c>
      <c r="E1766" s="94" t="s">
        <v>792</v>
      </c>
      <c r="F1766" s="94" t="s">
        <v>163</v>
      </c>
      <c r="G1766" s="96">
        <v>0.3</v>
      </c>
      <c r="H1766" s="96">
        <v>0.3</v>
      </c>
      <c r="I1766" s="96">
        <v>0.3</v>
      </c>
      <c r="J1766" s="96">
        <v>0.3</v>
      </c>
      <c r="K1766" s="96">
        <v>0.18371999999999999</v>
      </c>
      <c r="L1766" s="96">
        <f t="shared" si="847"/>
        <v>61.240000000000009</v>
      </c>
      <c r="M1766" s="96">
        <f t="shared" si="851"/>
        <v>61.240000000000009</v>
      </c>
    </row>
    <row r="1767" spans="1:14">
      <c r="A1767" s="93" t="s">
        <v>128</v>
      </c>
      <c r="B1767" s="94" t="s">
        <v>787</v>
      </c>
      <c r="C1767" s="94" t="s">
        <v>9</v>
      </c>
      <c r="D1767" s="94" t="s">
        <v>25</v>
      </c>
      <c r="E1767" s="94" t="s">
        <v>793</v>
      </c>
      <c r="F1767" s="95" t="s">
        <v>0</v>
      </c>
      <c r="G1767" s="96">
        <v>31374</v>
      </c>
      <c r="H1767" s="96">
        <f>H1768</f>
        <v>34265.300000000003</v>
      </c>
      <c r="I1767" s="96">
        <f t="shared" ref="I1767:K1768" si="858">I1768</f>
        <v>25286.7</v>
      </c>
      <c r="J1767" s="96">
        <f t="shared" si="858"/>
        <v>25286.7</v>
      </c>
      <c r="K1767" s="96">
        <f t="shared" si="858"/>
        <v>25286.7</v>
      </c>
      <c r="L1767" s="96">
        <f t="shared" si="847"/>
        <v>73.796814853510696</v>
      </c>
      <c r="M1767" s="96">
        <f t="shared" si="851"/>
        <v>100</v>
      </c>
    </row>
    <row r="1768" spans="1:14" ht="25.5">
      <c r="A1768" s="93" t="s">
        <v>130</v>
      </c>
      <c r="B1768" s="94" t="s">
        <v>787</v>
      </c>
      <c r="C1768" s="94" t="s">
        <v>9</v>
      </c>
      <c r="D1768" s="94" t="s">
        <v>25</v>
      </c>
      <c r="E1768" s="94" t="s">
        <v>793</v>
      </c>
      <c r="F1768" s="94" t="s">
        <v>131</v>
      </c>
      <c r="G1768" s="96">
        <v>31374</v>
      </c>
      <c r="H1768" s="96">
        <f>H1769</f>
        <v>34265.300000000003</v>
      </c>
      <c r="I1768" s="96">
        <f t="shared" si="858"/>
        <v>25286.7</v>
      </c>
      <c r="J1768" s="96">
        <f t="shared" si="858"/>
        <v>25286.7</v>
      </c>
      <c r="K1768" s="96">
        <f t="shared" si="858"/>
        <v>25286.7</v>
      </c>
      <c r="L1768" s="96">
        <f t="shared" si="847"/>
        <v>73.796814853510696</v>
      </c>
      <c r="M1768" s="96">
        <f t="shared" si="851"/>
        <v>100</v>
      </c>
    </row>
    <row r="1769" spans="1:14">
      <c r="A1769" s="93" t="s">
        <v>132</v>
      </c>
      <c r="B1769" s="94" t="s">
        <v>787</v>
      </c>
      <c r="C1769" s="94" t="s">
        <v>9</v>
      </c>
      <c r="D1769" s="94" t="s">
        <v>25</v>
      </c>
      <c r="E1769" s="94" t="s">
        <v>793</v>
      </c>
      <c r="F1769" s="94" t="s">
        <v>133</v>
      </c>
      <c r="G1769" s="96">
        <v>31374</v>
      </c>
      <c r="H1769" s="96">
        <v>34265.300000000003</v>
      </c>
      <c r="I1769" s="96">
        <v>25286.7</v>
      </c>
      <c r="J1769" s="96">
        <v>25286.7</v>
      </c>
      <c r="K1769" s="96">
        <v>25286.7</v>
      </c>
      <c r="L1769" s="96">
        <f t="shared" si="847"/>
        <v>73.796814853510696</v>
      </c>
      <c r="M1769" s="96">
        <f t="shared" si="851"/>
        <v>100</v>
      </c>
    </row>
    <row r="1770" spans="1:14" s="52" customFormat="1">
      <c r="A1770" s="104" t="s">
        <v>659</v>
      </c>
      <c r="B1770" s="94" t="s">
        <v>787</v>
      </c>
      <c r="C1770" s="94" t="s">
        <v>9</v>
      </c>
      <c r="D1770" s="94" t="s">
        <v>25</v>
      </c>
      <c r="E1770" s="102" t="s">
        <v>660</v>
      </c>
      <c r="F1770" s="94"/>
      <c r="G1770" s="96"/>
      <c r="H1770" s="96">
        <f>H1771</f>
        <v>152.608</v>
      </c>
      <c r="I1770" s="96">
        <f t="shared" ref="I1770:K1772" si="859">I1771</f>
        <v>152.608</v>
      </c>
      <c r="J1770" s="96">
        <f t="shared" si="859"/>
        <v>152.608</v>
      </c>
      <c r="K1770" s="96">
        <f t="shared" si="859"/>
        <v>0</v>
      </c>
      <c r="L1770" s="96">
        <f t="shared" ref="L1770:L1773" si="860">K1770/H1770*100</f>
        <v>0</v>
      </c>
      <c r="M1770" s="96">
        <f t="shared" ref="M1770:M1773" si="861">K1770/I1770*100</f>
        <v>0</v>
      </c>
      <c r="N1770" s="60"/>
    </row>
    <row r="1771" spans="1:14" s="52" customFormat="1">
      <c r="A1771" s="104" t="s">
        <v>659</v>
      </c>
      <c r="B1771" s="94" t="s">
        <v>787</v>
      </c>
      <c r="C1771" s="94" t="s">
        <v>9</v>
      </c>
      <c r="D1771" s="94" t="s">
        <v>25</v>
      </c>
      <c r="E1771" s="94" t="s">
        <v>661</v>
      </c>
      <c r="F1771" s="94"/>
      <c r="G1771" s="96"/>
      <c r="H1771" s="96">
        <f>H1772</f>
        <v>152.608</v>
      </c>
      <c r="I1771" s="96">
        <f t="shared" si="859"/>
        <v>152.608</v>
      </c>
      <c r="J1771" s="96">
        <f t="shared" si="859"/>
        <v>152.608</v>
      </c>
      <c r="K1771" s="96">
        <f t="shared" si="859"/>
        <v>0</v>
      </c>
      <c r="L1771" s="96">
        <f t="shared" si="860"/>
        <v>0</v>
      </c>
      <c r="M1771" s="96">
        <f t="shared" si="861"/>
        <v>0</v>
      </c>
      <c r="N1771" s="60"/>
    </row>
    <row r="1772" spans="1:14" s="52" customFormat="1" ht="25.5">
      <c r="A1772" s="93" t="s">
        <v>130</v>
      </c>
      <c r="B1772" s="94" t="s">
        <v>787</v>
      </c>
      <c r="C1772" s="94" t="s">
        <v>9</v>
      </c>
      <c r="D1772" s="94" t="s">
        <v>25</v>
      </c>
      <c r="E1772" s="94" t="s">
        <v>661</v>
      </c>
      <c r="F1772" s="94">
        <v>600</v>
      </c>
      <c r="G1772" s="96"/>
      <c r="H1772" s="96">
        <f>H1773</f>
        <v>152.608</v>
      </c>
      <c r="I1772" s="96">
        <f t="shared" si="859"/>
        <v>152.608</v>
      </c>
      <c r="J1772" s="96">
        <f t="shared" si="859"/>
        <v>152.608</v>
      </c>
      <c r="K1772" s="96">
        <f t="shared" si="859"/>
        <v>0</v>
      </c>
      <c r="L1772" s="96">
        <f t="shared" si="860"/>
        <v>0</v>
      </c>
      <c r="M1772" s="96">
        <f t="shared" si="861"/>
        <v>0</v>
      </c>
      <c r="N1772" s="60"/>
    </row>
    <row r="1773" spans="1:14" s="52" customFormat="1">
      <c r="A1773" s="93" t="s">
        <v>132</v>
      </c>
      <c r="B1773" s="94" t="s">
        <v>787</v>
      </c>
      <c r="C1773" s="94" t="s">
        <v>9</v>
      </c>
      <c r="D1773" s="94" t="s">
        <v>25</v>
      </c>
      <c r="E1773" s="94" t="s">
        <v>661</v>
      </c>
      <c r="F1773" s="94">
        <v>610</v>
      </c>
      <c r="G1773" s="96"/>
      <c r="H1773" s="96">
        <v>152.608</v>
      </c>
      <c r="I1773" s="96">
        <v>152.608</v>
      </c>
      <c r="J1773" s="96">
        <v>152.608</v>
      </c>
      <c r="K1773" s="96">
        <v>0</v>
      </c>
      <c r="L1773" s="96">
        <f t="shared" si="860"/>
        <v>0</v>
      </c>
      <c r="M1773" s="96">
        <f t="shared" si="861"/>
        <v>0</v>
      </c>
      <c r="N1773" s="60"/>
    </row>
    <row r="1774" spans="1:14">
      <c r="A1774" s="107" t="s">
        <v>0</v>
      </c>
      <c r="B1774" s="108" t="s">
        <v>0</v>
      </c>
      <c r="C1774" s="95" t="s">
        <v>0</v>
      </c>
      <c r="D1774" s="95" t="s">
        <v>0</v>
      </c>
      <c r="E1774" s="95" t="s">
        <v>0</v>
      </c>
      <c r="F1774" s="95" t="s">
        <v>0</v>
      </c>
      <c r="G1774" s="109" t="s">
        <v>0</v>
      </c>
      <c r="H1774" s="109"/>
      <c r="I1774" s="109"/>
      <c r="J1774" s="109"/>
      <c r="K1774" s="109"/>
      <c r="L1774" s="109"/>
      <c r="M1774" s="109"/>
    </row>
    <row r="1775" spans="1:14" ht="25.5">
      <c r="A1775" s="110" t="s">
        <v>794</v>
      </c>
      <c r="B1775" s="111" t="s">
        <v>795</v>
      </c>
      <c r="C1775" s="95" t="s">
        <v>0</v>
      </c>
      <c r="D1775" s="95" t="s">
        <v>0</v>
      </c>
      <c r="E1775" s="95" t="s">
        <v>0</v>
      </c>
      <c r="F1775" s="95" t="s">
        <v>0</v>
      </c>
      <c r="G1775" s="112">
        <v>10727432.300000001</v>
      </c>
      <c r="H1775" s="112">
        <f>H1776+H1794+H1843+H1858</f>
        <v>10733006.568</v>
      </c>
      <c r="I1775" s="112">
        <f t="shared" ref="I1775:K1775" si="862">I1776+I1794+I1843+I1858</f>
        <v>7885476.5862260005</v>
      </c>
      <c r="J1775" s="112">
        <f t="shared" si="862"/>
        <v>7863573.121220001</v>
      </c>
      <c r="K1775" s="112">
        <f t="shared" si="862"/>
        <v>7773600.3630600013</v>
      </c>
      <c r="L1775" s="112">
        <f t="shared" si="847"/>
        <v>72.427053070447727</v>
      </c>
      <c r="M1775" s="112">
        <f t="shared" si="851"/>
        <v>98.581237012846884</v>
      </c>
    </row>
    <row r="1776" spans="1:14">
      <c r="A1776" s="93" t="s">
        <v>8</v>
      </c>
      <c r="B1776" s="94" t="s">
        <v>795</v>
      </c>
      <c r="C1776" s="94" t="s">
        <v>9</v>
      </c>
      <c r="D1776" s="95" t="s">
        <v>0</v>
      </c>
      <c r="E1776" s="95" t="s">
        <v>0</v>
      </c>
      <c r="F1776" s="95" t="s">
        <v>0</v>
      </c>
      <c r="G1776" s="96">
        <v>14413.9</v>
      </c>
      <c r="H1776" s="96">
        <f>H1777+H1784</f>
        <v>14413.9</v>
      </c>
      <c r="I1776" s="96">
        <f t="shared" ref="I1776:K1776" si="863">I1777+I1784</f>
        <v>11852</v>
      </c>
      <c r="J1776" s="96">
        <f t="shared" si="863"/>
        <v>9686</v>
      </c>
      <c r="K1776" s="96">
        <f t="shared" si="863"/>
        <v>9010.5261600000013</v>
      </c>
      <c r="L1776" s="96">
        <f t="shared" si="847"/>
        <v>62.512756158985439</v>
      </c>
      <c r="M1776" s="96">
        <f t="shared" si="851"/>
        <v>76.025364157948033</v>
      </c>
    </row>
    <row r="1777" spans="1:14" ht="38.25">
      <c r="A1777" s="93" t="s">
        <v>14</v>
      </c>
      <c r="B1777" s="94" t="s">
        <v>795</v>
      </c>
      <c r="C1777" s="94" t="s">
        <v>9</v>
      </c>
      <c r="D1777" s="94" t="s">
        <v>15</v>
      </c>
      <c r="E1777" s="95" t="s">
        <v>0</v>
      </c>
      <c r="F1777" s="95" t="s">
        <v>0</v>
      </c>
      <c r="G1777" s="96">
        <v>9847.9</v>
      </c>
      <c r="H1777" s="96">
        <f>H1778</f>
        <v>9847.9</v>
      </c>
      <c r="I1777" s="96">
        <f t="shared" ref="I1777:K1781" si="864">I1778</f>
        <v>7386</v>
      </c>
      <c r="J1777" s="96">
        <f t="shared" si="864"/>
        <v>7386</v>
      </c>
      <c r="K1777" s="96">
        <f t="shared" si="864"/>
        <v>6710.5261600000003</v>
      </c>
      <c r="L1777" s="96">
        <f t="shared" si="847"/>
        <v>68.141696808456629</v>
      </c>
      <c r="M1777" s="96">
        <f t="shared" si="851"/>
        <v>90.854673165448148</v>
      </c>
    </row>
    <row r="1778" spans="1:14" ht="38.25">
      <c r="A1778" s="93" t="s">
        <v>796</v>
      </c>
      <c r="B1778" s="94" t="s">
        <v>795</v>
      </c>
      <c r="C1778" s="94" t="s">
        <v>9</v>
      </c>
      <c r="D1778" s="94" t="s">
        <v>15</v>
      </c>
      <c r="E1778" s="94" t="s">
        <v>797</v>
      </c>
      <c r="F1778" s="95" t="s">
        <v>0</v>
      </c>
      <c r="G1778" s="96">
        <v>9847.9</v>
      </c>
      <c r="H1778" s="96">
        <f>H1779</f>
        <v>9847.9</v>
      </c>
      <c r="I1778" s="96">
        <f t="shared" si="864"/>
        <v>7386</v>
      </c>
      <c r="J1778" s="96">
        <f t="shared" si="864"/>
        <v>7386</v>
      </c>
      <c r="K1778" s="96">
        <f t="shared" si="864"/>
        <v>6710.5261600000003</v>
      </c>
      <c r="L1778" s="96">
        <f t="shared" si="847"/>
        <v>68.141696808456629</v>
      </c>
      <c r="M1778" s="96">
        <f t="shared" si="851"/>
        <v>90.854673165448148</v>
      </c>
    </row>
    <row r="1779" spans="1:14" ht="25.5">
      <c r="A1779" s="93" t="s">
        <v>798</v>
      </c>
      <c r="B1779" s="94" t="s">
        <v>795</v>
      </c>
      <c r="C1779" s="94" t="s">
        <v>9</v>
      </c>
      <c r="D1779" s="94" t="s">
        <v>15</v>
      </c>
      <c r="E1779" s="94" t="s">
        <v>799</v>
      </c>
      <c r="F1779" s="95" t="s">
        <v>0</v>
      </c>
      <c r="G1779" s="96">
        <v>9847.9</v>
      </c>
      <c r="H1779" s="96">
        <f>H1780</f>
        <v>9847.9</v>
      </c>
      <c r="I1779" s="96">
        <f t="shared" si="864"/>
        <v>7386</v>
      </c>
      <c r="J1779" s="96">
        <f t="shared" si="864"/>
        <v>7386</v>
      </c>
      <c r="K1779" s="96">
        <f t="shared" si="864"/>
        <v>6710.5261600000003</v>
      </c>
      <c r="L1779" s="96">
        <f t="shared" si="847"/>
        <v>68.141696808456629</v>
      </c>
      <c r="M1779" s="96">
        <f t="shared" si="851"/>
        <v>90.854673165448148</v>
      </c>
    </row>
    <row r="1780" spans="1:14">
      <c r="A1780" s="93" t="s">
        <v>800</v>
      </c>
      <c r="B1780" s="94" t="s">
        <v>795</v>
      </c>
      <c r="C1780" s="94" t="s">
        <v>9</v>
      </c>
      <c r="D1780" s="94" t="s">
        <v>15</v>
      </c>
      <c r="E1780" s="94" t="s">
        <v>801</v>
      </c>
      <c r="F1780" s="95" t="s">
        <v>0</v>
      </c>
      <c r="G1780" s="96">
        <v>9847.9</v>
      </c>
      <c r="H1780" s="96">
        <f>H1781</f>
        <v>9847.9</v>
      </c>
      <c r="I1780" s="96">
        <f t="shared" si="864"/>
        <v>7386</v>
      </c>
      <c r="J1780" s="96">
        <f t="shared" si="864"/>
        <v>7386</v>
      </c>
      <c r="K1780" s="96">
        <f t="shared" si="864"/>
        <v>6710.5261600000003</v>
      </c>
      <c r="L1780" s="96">
        <f t="shared" si="847"/>
        <v>68.141696808456629</v>
      </c>
      <c r="M1780" s="96">
        <f t="shared" si="851"/>
        <v>90.854673165448148</v>
      </c>
    </row>
    <row r="1781" spans="1:14">
      <c r="A1781" s="93" t="s">
        <v>105</v>
      </c>
      <c r="B1781" s="94" t="s">
        <v>795</v>
      </c>
      <c r="C1781" s="94" t="s">
        <v>9</v>
      </c>
      <c r="D1781" s="94" t="s">
        <v>15</v>
      </c>
      <c r="E1781" s="94" t="s">
        <v>801</v>
      </c>
      <c r="F1781" s="94" t="s">
        <v>106</v>
      </c>
      <c r="G1781" s="96">
        <v>9847.9</v>
      </c>
      <c r="H1781" s="96">
        <f>H1782</f>
        <v>9847.9</v>
      </c>
      <c r="I1781" s="96">
        <f t="shared" si="864"/>
        <v>7386</v>
      </c>
      <c r="J1781" s="96">
        <f t="shared" si="864"/>
        <v>7386</v>
      </c>
      <c r="K1781" s="96">
        <f t="shared" si="864"/>
        <v>6710.5261600000003</v>
      </c>
      <c r="L1781" s="96">
        <f t="shared" si="847"/>
        <v>68.141696808456629</v>
      </c>
      <c r="M1781" s="96">
        <f t="shared" si="851"/>
        <v>90.854673165448148</v>
      </c>
    </row>
    <row r="1782" spans="1:14">
      <c r="A1782" s="93" t="s">
        <v>107</v>
      </c>
      <c r="B1782" s="94" t="s">
        <v>795</v>
      </c>
      <c r="C1782" s="94" t="s">
        <v>9</v>
      </c>
      <c r="D1782" s="94" t="s">
        <v>15</v>
      </c>
      <c r="E1782" s="94" t="s">
        <v>801</v>
      </c>
      <c r="F1782" s="94" t="s">
        <v>108</v>
      </c>
      <c r="G1782" s="96">
        <v>9847.9</v>
      </c>
      <c r="H1782" s="96">
        <v>9847.9</v>
      </c>
      <c r="I1782" s="96">
        <v>7386</v>
      </c>
      <c r="J1782" s="96">
        <v>7386</v>
      </c>
      <c r="K1782" s="96">
        <v>6710.5261600000003</v>
      </c>
      <c r="L1782" s="96">
        <f t="shared" si="847"/>
        <v>68.141696808456629</v>
      </c>
      <c r="M1782" s="96">
        <f t="shared" si="851"/>
        <v>90.854673165448148</v>
      </c>
    </row>
    <row r="1783" spans="1:14" s="28" customFormat="1">
      <c r="A1783" s="93"/>
      <c r="B1783" s="94"/>
      <c r="C1783" s="94"/>
      <c r="D1783" s="94"/>
      <c r="E1783" s="94"/>
      <c r="F1783" s="94"/>
      <c r="G1783" s="96"/>
      <c r="H1783" s="96"/>
      <c r="I1783" s="96"/>
      <c r="J1783" s="96"/>
      <c r="K1783" s="96"/>
      <c r="L1783" s="96"/>
      <c r="M1783" s="96"/>
      <c r="N1783" s="60"/>
    </row>
    <row r="1784" spans="1:14">
      <c r="A1784" s="93" t="s">
        <v>24</v>
      </c>
      <c r="B1784" s="94" t="s">
        <v>795</v>
      </c>
      <c r="C1784" s="94" t="s">
        <v>9</v>
      </c>
      <c r="D1784" s="94" t="s">
        <v>25</v>
      </c>
      <c r="E1784" s="95" t="s">
        <v>0</v>
      </c>
      <c r="F1784" s="95" t="s">
        <v>0</v>
      </c>
      <c r="G1784" s="96">
        <v>4566</v>
      </c>
      <c r="H1784" s="96">
        <f>H1785+H1789</f>
        <v>4566</v>
      </c>
      <c r="I1784" s="96">
        <f t="shared" ref="I1784:K1784" si="865">I1785+I1789</f>
        <v>4466</v>
      </c>
      <c r="J1784" s="96">
        <f t="shared" si="865"/>
        <v>2300</v>
      </c>
      <c r="K1784" s="96">
        <f t="shared" si="865"/>
        <v>2300</v>
      </c>
      <c r="L1784" s="96">
        <f t="shared" si="847"/>
        <v>50.372317126587816</v>
      </c>
      <c r="M1784" s="96">
        <f t="shared" si="851"/>
        <v>51.50022391401702</v>
      </c>
    </row>
    <row r="1785" spans="1:14" ht="38.25">
      <c r="A1785" s="93" t="s">
        <v>443</v>
      </c>
      <c r="B1785" s="94" t="s">
        <v>795</v>
      </c>
      <c r="C1785" s="94" t="s">
        <v>9</v>
      </c>
      <c r="D1785" s="94" t="s">
        <v>25</v>
      </c>
      <c r="E1785" s="94" t="s">
        <v>444</v>
      </c>
      <c r="F1785" s="95" t="s">
        <v>0</v>
      </c>
      <c r="G1785" s="96">
        <v>100</v>
      </c>
      <c r="H1785" s="96">
        <f>H1786</f>
        <v>100</v>
      </c>
      <c r="I1785" s="96">
        <f t="shared" ref="I1785:K1787" si="866">I1786</f>
        <v>0</v>
      </c>
      <c r="J1785" s="96">
        <f t="shared" si="866"/>
        <v>0</v>
      </c>
      <c r="K1785" s="96">
        <f t="shared" si="866"/>
        <v>0</v>
      </c>
      <c r="L1785" s="96">
        <f t="shared" si="847"/>
        <v>0</v>
      </c>
      <c r="M1785" s="96">
        <v>0</v>
      </c>
    </row>
    <row r="1786" spans="1:14" ht="25.5">
      <c r="A1786" s="93" t="s">
        <v>802</v>
      </c>
      <c r="B1786" s="94" t="s">
        <v>795</v>
      </c>
      <c r="C1786" s="94" t="s">
        <v>9</v>
      </c>
      <c r="D1786" s="94" t="s">
        <v>25</v>
      </c>
      <c r="E1786" s="94" t="s">
        <v>803</v>
      </c>
      <c r="F1786" s="95" t="s">
        <v>0</v>
      </c>
      <c r="G1786" s="96">
        <v>100</v>
      </c>
      <c r="H1786" s="96">
        <f>H1787</f>
        <v>100</v>
      </c>
      <c r="I1786" s="96">
        <f t="shared" si="866"/>
        <v>0</v>
      </c>
      <c r="J1786" s="96">
        <f t="shared" si="866"/>
        <v>0</v>
      </c>
      <c r="K1786" s="96">
        <f t="shared" si="866"/>
        <v>0</v>
      </c>
      <c r="L1786" s="96">
        <f t="shared" si="847"/>
        <v>0</v>
      </c>
      <c r="M1786" s="96">
        <v>0</v>
      </c>
    </row>
    <row r="1787" spans="1:14">
      <c r="A1787" s="93" t="s">
        <v>152</v>
      </c>
      <c r="B1787" s="94" t="s">
        <v>795</v>
      </c>
      <c r="C1787" s="94" t="s">
        <v>9</v>
      </c>
      <c r="D1787" s="94" t="s">
        <v>25</v>
      </c>
      <c r="E1787" s="94" t="s">
        <v>803</v>
      </c>
      <c r="F1787" s="94" t="s">
        <v>153</v>
      </c>
      <c r="G1787" s="96">
        <v>100</v>
      </c>
      <c r="H1787" s="96">
        <f>H1788</f>
        <v>100</v>
      </c>
      <c r="I1787" s="96">
        <f t="shared" si="866"/>
        <v>0</v>
      </c>
      <c r="J1787" s="96">
        <f t="shared" si="866"/>
        <v>0</v>
      </c>
      <c r="K1787" s="96">
        <f t="shared" si="866"/>
        <v>0</v>
      </c>
      <c r="L1787" s="96">
        <f t="shared" si="847"/>
        <v>0</v>
      </c>
      <c r="M1787" s="96">
        <v>0</v>
      </c>
    </row>
    <row r="1788" spans="1:14" ht="25.5">
      <c r="A1788" s="93" t="s">
        <v>154</v>
      </c>
      <c r="B1788" s="94" t="s">
        <v>795</v>
      </c>
      <c r="C1788" s="94" t="s">
        <v>9</v>
      </c>
      <c r="D1788" s="94" t="s">
        <v>25</v>
      </c>
      <c r="E1788" s="94" t="s">
        <v>803</v>
      </c>
      <c r="F1788" s="94" t="s">
        <v>155</v>
      </c>
      <c r="G1788" s="96">
        <v>100</v>
      </c>
      <c r="H1788" s="96">
        <v>100</v>
      </c>
      <c r="I1788" s="96">
        <v>0</v>
      </c>
      <c r="J1788" s="96">
        <v>0</v>
      </c>
      <c r="K1788" s="96">
        <v>0</v>
      </c>
      <c r="L1788" s="96">
        <f t="shared" si="847"/>
        <v>0</v>
      </c>
      <c r="M1788" s="96">
        <v>0</v>
      </c>
    </row>
    <row r="1789" spans="1:14" ht="38.25">
      <c r="A1789" s="93" t="s">
        <v>340</v>
      </c>
      <c r="B1789" s="94" t="s">
        <v>795</v>
      </c>
      <c r="C1789" s="94" t="s">
        <v>9</v>
      </c>
      <c r="D1789" s="94" t="s">
        <v>25</v>
      </c>
      <c r="E1789" s="94" t="s">
        <v>341</v>
      </c>
      <c r="F1789" s="95" t="s">
        <v>0</v>
      </c>
      <c r="G1789" s="96">
        <v>4466</v>
      </c>
      <c r="H1789" s="96">
        <f>H1790</f>
        <v>4466</v>
      </c>
      <c r="I1789" s="96">
        <f t="shared" ref="I1789:K1791" si="867">I1790</f>
        <v>4466</v>
      </c>
      <c r="J1789" s="96">
        <f t="shared" si="867"/>
        <v>2300</v>
      </c>
      <c r="K1789" s="96">
        <f t="shared" si="867"/>
        <v>2300</v>
      </c>
      <c r="L1789" s="96">
        <f t="shared" si="847"/>
        <v>51.50022391401702</v>
      </c>
      <c r="M1789" s="96">
        <f t="shared" si="851"/>
        <v>51.50022391401702</v>
      </c>
    </row>
    <row r="1790" spans="1:14" ht="38.25">
      <c r="A1790" s="93" t="s">
        <v>342</v>
      </c>
      <c r="B1790" s="94" t="s">
        <v>795</v>
      </c>
      <c r="C1790" s="94" t="s">
        <v>9</v>
      </c>
      <c r="D1790" s="94" t="s">
        <v>25</v>
      </c>
      <c r="E1790" s="94" t="s">
        <v>343</v>
      </c>
      <c r="F1790" s="95" t="s">
        <v>0</v>
      </c>
      <c r="G1790" s="96">
        <v>4466</v>
      </c>
      <c r="H1790" s="103">
        <f>H1791</f>
        <v>4466</v>
      </c>
      <c r="I1790" s="103">
        <f t="shared" si="867"/>
        <v>4466</v>
      </c>
      <c r="J1790" s="103">
        <f t="shared" si="867"/>
        <v>2300</v>
      </c>
      <c r="K1790" s="103">
        <f t="shared" si="867"/>
        <v>2300</v>
      </c>
      <c r="L1790" s="96">
        <f t="shared" si="847"/>
        <v>51.50022391401702</v>
      </c>
      <c r="M1790" s="96">
        <f t="shared" si="851"/>
        <v>51.50022391401702</v>
      </c>
    </row>
    <row r="1791" spans="1:14" ht="25.5">
      <c r="A1791" s="93" t="s">
        <v>130</v>
      </c>
      <c r="B1791" s="94" t="s">
        <v>795</v>
      </c>
      <c r="C1791" s="94" t="s">
        <v>9</v>
      </c>
      <c r="D1791" s="94" t="s">
        <v>25</v>
      </c>
      <c r="E1791" s="94" t="s">
        <v>343</v>
      </c>
      <c r="F1791" s="94" t="s">
        <v>131</v>
      </c>
      <c r="G1791" s="96">
        <v>4466</v>
      </c>
      <c r="H1791" s="96">
        <f>H1792</f>
        <v>4466</v>
      </c>
      <c r="I1791" s="96">
        <f t="shared" si="867"/>
        <v>4466</v>
      </c>
      <c r="J1791" s="96">
        <f t="shared" si="867"/>
        <v>2300</v>
      </c>
      <c r="K1791" s="96">
        <f t="shared" si="867"/>
        <v>2300</v>
      </c>
      <c r="L1791" s="96">
        <f t="shared" si="847"/>
        <v>51.50022391401702</v>
      </c>
      <c r="M1791" s="96">
        <f t="shared" si="851"/>
        <v>51.50022391401702</v>
      </c>
    </row>
    <row r="1792" spans="1:14">
      <c r="A1792" s="93" t="s">
        <v>132</v>
      </c>
      <c r="B1792" s="94" t="s">
        <v>795</v>
      </c>
      <c r="C1792" s="94" t="s">
        <v>9</v>
      </c>
      <c r="D1792" s="94" t="s">
        <v>25</v>
      </c>
      <c r="E1792" s="94" t="s">
        <v>343</v>
      </c>
      <c r="F1792" s="94" t="s">
        <v>133</v>
      </c>
      <c r="G1792" s="96">
        <v>4466</v>
      </c>
      <c r="H1792" s="96">
        <v>4466</v>
      </c>
      <c r="I1792" s="96">
        <v>4466</v>
      </c>
      <c r="J1792" s="96">
        <v>2300</v>
      </c>
      <c r="K1792" s="96">
        <v>2300</v>
      </c>
      <c r="L1792" s="96">
        <f t="shared" si="847"/>
        <v>51.50022391401702</v>
      </c>
      <c r="M1792" s="96">
        <f t="shared" si="851"/>
        <v>51.50022391401702</v>
      </c>
    </row>
    <row r="1793" spans="1:13">
      <c r="A1793" s="97" t="s">
        <v>0</v>
      </c>
      <c r="B1793" s="95" t="s">
        <v>0</v>
      </c>
      <c r="C1793" s="95" t="s">
        <v>0</v>
      </c>
      <c r="D1793" s="95" t="s">
        <v>0</v>
      </c>
      <c r="E1793" s="95" t="s">
        <v>0</v>
      </c>
      <c r="F1793" s="95" t="s">
        <v>0</v>
      </c>
      <c r="G1793" s="98" t="s">
        <v>0</v>
      </c>
      <c r="H1793" s="98"/>
      <c r="I1793" s="98"/>
      <c r="J1793" s="98"/>
      <c r="K1793" s="98"/>
      <c r="L1793" s="98"/>
      <c r="M1793" s="98"/>
    </row>
    <row r="1794" spans="1:13">
      <c r="A1794" s="93" t="s">
        <v>33</v>
      </c>
      <c r="B1794" s="94" t="s">
        <v>795</v>
      </c>
      <c r="C1794" s="94" t="s">
        <v>15</v>
      </c>
      <c r="D1794" s="95" t="s">
        <v>0</v>
      </c>
      <c r="E1794" s="95" t="s">
        <v>0</v>
      </c>
      <c r="F1794" s="95" t="s">
        <v>0</v>
      </c>
      <c r="G1794" s="96">
        <v>442176.1</v>
      </c>
      <c r="H1794" s="96">
        <f>H1795</f>
        <v>442176.10000000003</v>
      </c>
      <c r="I1794" s="96">
        <f t="shared" ref="I1794:K1795" si="868">I1795</f>
        <v>327862.90099999995</v>
      </c>
      <c r="J1794" s="96">
        <f t="shared" si="868"/>
        <v>327860.10099999997</v>
      </c>
      <c r="K1794" s="96">
        <f t="shared" si="868"/>
        <v>296845.59862999996</v>
      </c>
      <c r="L1794" s="96">
        <f t="shared" si="847"/>
        <v>67.132890861808221</v>
      </c>
      <c r="M1794" s="96">
        <f t="shared" si="851"/>
        <v>90.539551051553715</v>
      </c>
    </row>
    <row r="1795" spans="1:13">
      <c r="A1795" s="93" t="s">
        <v>34</v>
      </c>
      <c r="B1795" s="94" t="s">
        <v>795</v>
      </c>
      <c r="C1795" s="94" t="s">
        <v>15</v>
      </c>
      <c r="D1795" s="94" t="s">
        <v>9</v>
      </c>
      <c r="E1795" s="95" t="s">
        <v>0</v>
      </c>
      <c r="F1795" s="95" t="s">
        <v>0</v>
      </c>
      <c r="G1795" s="96">
        <v>442176.1</v>
      </c>
      <c r="H1795" s="96">
        <f>H1796</f>
        <v>442176.10000000003</v>
      </c>
      <c r="I1795" s="96">
        <f t="shared" si="868"/>
        <v>327862.90099999995</v>
      </c>
      <c r="J1795" s="96">
        <f t="shared" si="868"/>
        <v>327860.10099999997</v>
      </c>
      <c r="K1795" s="96">
        <f t="shared" si="868"/>
        <v>296845.59862999996</v>
      </c>
      <c r="L1795" s="96">
        <f t="shared" si="847"/>
        <v>67.132890861808221</v>
      </c>
      <c r="M1795" s="96">
        <f t="shared" si="851"/>
        <v>90.539551051553715</v>
      </c>
    </row>
    <row r="1796" spans="1:13" ht="38.25">
      <c r="A1796" s="93" t="s">
        <v>796</v>
      </c>
      <c r="B1796" s="94" t="s">
        <v>795</v>
      </c>
      <c r="C1796" s="94" t="s">
        <v>15</v>
      </c>
      <c r="D1796" s="94" t="s">
        <v>9</v>
      </c>
      <c r="E1796" s="94" t="s">
        <v>797</v>
      </c>
      <c r="F1796" s="95" t="s">
        <v>0</v>
      </c>
      <c r="G1796" s="96">
        <v>442176.1</v>
      </c>
      <c r="H1796" s="96">
        <f>H1797+H1835</f>
        <v>442176.10000000003</v>
      </c>
      <c r="I1796" s="96">
        <f t="shared" ref="I1796:K1796" si="869">I1797+I1835</f>
        <v>327862.90099999995</v>
      </c>
      <c r="J1796" s="96">
        <f t="shared" si="869"/>
        <v>327860.10099999997</v>
      </c>
      <c r="K1796" s="96">
        <f t="shared" si="869"/>
        <v>296845.59862999996</v>
      </c>
      <c r="L1796" s="96">
        <f t="shared" si="847"/>
        <v>67.132890861808221</v>
      </c>
      <c r="M1796" s="96">
        <f t="shared" si="851"/>
        <v>90.539551051553715</v>
      </c>
    </row>
    <row r="1797" spans="1:13" ht="25.5">
      <c r="A1797" s="93" t="s">
        <v>804</v>
      </c>
      <c r="B1797" s="94" t="s">
        <v>795</v>
      </c>
      <c r="C1797" s="94" t="s">
        <v>15</v>
      </c>
      <c r="D1797" s="94" t="s">
        <v>9</v>
      </c>
      <c r="E1797" s="94" t="s">
        <v>805</v>
      </c>
      <c r="F1797" s="95" t="s">
        <v>0</v>
      </c>
      <c r="G1797" s="96">
        <v>440449.9</v>
      </c>
      <c r="H1797" s="96">
        <f>H1798+H1801+H1811+H1814+H1824+H1827</f>
        <v>440449.9</v>
      </c>
      <c r="I1797" s="96">
        <f t="shared" ref="I1797:K1797" si="870">I1798+I1801+I1811+I1814+I1824+I1827</f>
        <v>327862.90099999995</v>
      </c>
      <c r="J1797" s="96">
        <f t="shared" si="870"/>
        <v>327860.10099999997</v>
      </c>
      <c r="K1797" s="96">
        <f t="shared" si="870"/>
        <v>296845.59862999996</v>
      </c>
      <c r="L1797" s="96">
        <f t="shared" si="847"/>
        <v>67.39599637325378</v>
      </c>
      <c r="M1797" s="96">
        <f t="shared" si="851"/>
        <v>90.539551051553715</v>
      </c>
    </row>
    <row r="1798" spans="1:13" ht="25.5">
      <c r="A1798" s="93" t="s">
        <v>806</v>
      </c>
      <c r="B1798" s="94" t="s">
        <v>795</v>
      </c>
      <c r="C1798" s="94" t="s">
        <v>15</v>
      </c>
      <c r="D1798" s="94" t="s">
        <v>9</v>
      </c>
      <c r="E1798" s="94" t="s">
        <v>807</v>
      </c>
      <c r="F1798" s="95" t="s">
        <v>0</v>
      </c>
      <c r="G1798" s="96">
        <v>5593.5</v>
      </c>
      <c r="H1798" s="96">
        <f>H1799</f>
        <v>5593.5</v>
      </c>
      <c r="I1798" s="96">
        <f t="shared" ref="I1798:K1799" si="871">I1799</f>
        <v>4833.8999999999996</v>
      </c>
      <c r="J1798" s="96">
        <f t="shared" si="871"/>
        <v>4833.8999999999996</v>
      </c>
      <c r="K1798" s="96">
        <f t="shared" si="871"/>
        <v>4502.4183000000003</v>
      </c>
      <c r="L1798" s="96">
        <f t="shared" si="847"/>
        <v>80.493757039420771</v>
      </c>
      <c r="M1798" s="96">
        <f t="shared" si="851"/>
        <v>93.142561906535107</v>
      </c>
    </row>
    <row r="1799" spans="1:13">
      <c r="A1799" s="93" t="s">
        <v>160</v>
      </c>
      <c r="B1799" s="94" t="s">
        <v>795</v>
      </c>
      <c r="C1799" s="94" t="s">
        <v>15</v>
      </c>
      <c r="D1799" s="94" t="s">
        <v>9</v>
      </c>
      <c r="E1799" s="94" t="s">
        <v>807</v>
      </c>
      <c r="F1799" s="94" t="s">
        <v>161</v>
      </c>
      <c r="G1799" s="96">
        <v>5593.5</v>
      </c>
      <c r="H1799" s="96">
        <f>H1800</f>
        <v>5593.5</v>
      </c>
      <c r="I1799" s="96">
        <f t="shared" si="871"/>
        <v>4833.8999999999996</v>
      </c>
      <c r="J1799" s="96">
        <f t="shared" si="871"/>
        <v>4833.8999999999996</v>
      </c>
      <c r="K1799" s="96">
        <f t="shared" si="871"/>
        <v>4502.4183000000003</v>
      </c>
      <c r="L1799" s="96">
        <f t="shared" si="847"/>
        <v>80.493757039420771</v>
      </c>
      <c r="M1799" s="96">
        <f t="shared" si="851"/>
        <v>93.142561906535107</v>
      </c>
    </row>
    <row r="1800" spans="1:13" ht="25.5">
      <c r="A1800" s="93" t="s">
        <v>269</v>
      </c>
      <c r="B1800" s="94" t="s">
        <v>795</v>
      </c>
      <c r="C1800" s="94" t="s">
        <v>15</v>
      </c>
      <c r="D1800" s="94" t="s">
        <v>9</v>
      </c>
      <c r="E1800" s="94" t="s">
        <v>807</v>
      </c>
      <c r="F1800" s="94" t="s">
        <v>270</v>
      </c>
      <c r="G1800" s="96">
        <v>5593.5</v>
      </c>
      <c r="H1800" s="96">
        <v>5593.5</v>
      </c>
      <c r="I1800" s="96">
        <v>4833.8999999999996</v>
      </c>
      <c r="J1800" s="96">
        <v>4833.8999999999996</v>
      </c>
      <c r="K1800" s="96">
        <v>4502.4183000000003</v>
      </c>
      <c r="L1800" s="96">
        <f t="shared" si="847"/>
        <v>80.493757039420771</v>
      </c>
      <c r="M1800" s="96">
        <f t="shared" si="851"/>
        <v>93.142561906535107</v>
      </c>
    </row>
    <row r="1801" spans="1:13">
      <c r="A1801" s="93" t="s">
        <v>146</v>
      </c>
      <c r="B1801" s="94" t="s">
        <v>795</v>
      </c>
      <c r="C1801" s="94" t="s">
        <v>15</v>
      </c>
      <c r="D1801" s="94" t="s">
        <v>9</v>
      </c>
      <c r="E1801" s="94" t="s">
        <v>808</v>
      </c>
      <c r="F1801" s="95" t="s">
        <v>0</v>
      </c>
      <c r="G1801" s="96">
        <v>102985.4</v>
      </c>
      <c r="H1801" s="96">
        <f>H1802+H1804+H1806+H1808</f>
        <v>102985.39999999998</v>
      </c>
      <c r="I1801" s="96">
        <f t="shared" ref="I1801:K1801" si="872">I1802+I1804+I1806+I1808</f>
        <v>77936.160000000003</v>
      </c>
      <c r="J1801" s="96">
        <f t="shared" si="872"/>
        <v>77936.160000000003</v>
      </c>
      <c r="K1801" s="96">
        <f t="shared" si="872"/>
        <v>68781.539780000006</v>
      </c>
      <c r="L1801" s="96">
        <f t="shared" si="847"/>
        <v>66.787660949998767</v>
      </c>
      <c r="M1801" s="96">
        <f t="shared" si="851"/>
        <v>88.253693510175509</v>
      </c>
    </row>
    <row r="1802" spans="1:13" ht="38.25">
      <c r="A1802" s="93" t="s">
        <v>148</v>
      </c>
      <c r="B1802" s="94" t="s">
        <v>795</v>
      </c>
      <c r="C1802" s="94" t="s">
        <v>15</v>
      </c>
      <c r="D1802" s="94" t="s">
        <v>9</v>
      </c>
      <c r="E1802" s="94" t="s">
        <v>808</v>
      </c>
      <c r="F1802" s="94" t="s">
        <v>149</v>
      </c>
      <c r="G1802" s="96">
        <v>96996.3</v>
      </c>
      <c r="H1802" s="96">
        <f>H1803</f>
        <v>96995.989999999991</v>
      </c>
      <c r="I1802" s="96">
        <f t="shared" ref="I1802:K1802" si="873">I1803</f>
        <v>73557.100000000006</v>
      </c>
      <c r="J1802" s="96">
        <f t="shared" si="873"/>
        <v>73557.100000000006</v>
      </c>
      <c r="K1802" s="96">
        <f t="shared" si="873"/>
        <v>64741.395640000002</v>
      </c>
      <c r="L1802" s="96">
        <f t="shared" si="847"/>
        <v>66.746466158033968</v>
      </c>
      <c r="M1802" s="96">
        <f t="shared" si="851"/>
        <v>88.015155083601712</v>
      </c>
    </row>
    <row r="1803" spans="1:13">
      <c r="A1803" s="93" t="s">
        <v>150</v>
      </c>
      <c r="B1803" s="94" t="s">
        <v>795</v>
      </c>
      <c r="C1803" s="94" t="s">
        <v>15</v>
      </c>
      <c r="D1803" s="94" t="s">
        <v>9</v>
      </c>
      <c r="E1803" s="94" t="s">
        <v>808</v>
      </c>
      <c r="F1803" s="94" t="s">
        <v>151</v>
      </c>
      <c r="G1803" s="96">
        <v>96996.3</v>
      </c>
      <c r="H1803" s="96">
        <f>93854.59+3141.4</f>
        <v>96995.989999999991</v>
      </c>
      <c r="I1803" s="96">
        <v>73557.100000000006</v>
      </c>
      <c r="J1803" s="96">
        <v>73557.100000000006</v>
      </c>
      <c r="K1803" s="96">
        <v>64741.395640000002</v>
      </c>
      <c r="L1803" s="96">
        <f t="shared" si="847"/>
        <v>66.746466158033968</v>
      </c>
      <c r="M1803" s="96">
        <f t="shared" si="851"/>
        <v>88.015155083601712</v>
      </c>
    </row>
    <row r="1804" spans="1:13">
      <c r="A1804" s="93" t="s">
        <v>152</v>
      </c>
      <c r="B1804" s="94" t="s">
        <v>795</v>
      </c>
      <c r="C1804" s="94" t="s">
        <v>15</v>
      </c>
      <c r="D1804" s="94" t="s">
        <v>9</v>
      </c>
      <c r="E1804" s="94" t="s">
        <v>808</v>
      </c>
      <c r="F1804" s="94" t="s">
        <v>153</v>
      </c>
      <c r="G1804" s="96">
        <v>5661.9</v>
      </c>
      <c r="H1804" s="96">
        <f>H1805</f>
        <v>5661.9</v>
      </c>
      <c r="I1804" s="96">
        <f t="shared" ref="I1804:K1804" si="874">I1805</f>
        <v>4057</v>
      </c>
      <c r="J1804" s="96">
        <f t="shared" si="874"/>
        <v>4057</v>
      </c>
      <c r="K1804" s="96">
        <f t="shared" si="874"/>
        <v>3740.6927500000002</v>
      </c>
      <c r="L1804" s="96">
        <f t="shared" si="847"/>
        <v>66.067799678553143</v>
      </c>
      <c r="M1804" s="96">
        <f t="shared" si="851"/>
        <v>92.203420014789259</v>
      </c>
    </row>
    <row r="1805" spans="1:13" ht="25.5">
      <c r="A1805" s="93" t="s">
        <v>154</v>
      </c>
      <c r="B1805" s="94" t="s">
        <v>795</v>
      </c>
      <c r="C1805" s="94" t="s">
        <v>15</v>
      </c>
      <c r="D1805" s="94" t="s">
        <v>9</v>
      </c>
      <c r="E1805" s="94" t="s">
        <v>808</v>
      </c>
      <c r="F1805" s="94" t="s">
        <v>155</v>
      </c>
      <c r="G1805" s="96">
        <v>5661.9</v>
      </c>
      <c r="H1805" s="96">
        <v>5661.9</v>
      </c>
      <c r="I1805" s="96">
        <v>4057</v>
      </c>
      <c r="J1805" s="96">
        <v>4057</v>
      </c>
      <c r="K1805" s="96">
        <v>3740.6927500000002</v>
      </c>
      <c r="L1805" s="96">
        <f t="shared" si="847"/>
        <v>66.067799678553143</v>
      </c>
      <c r="M1805" s="96">
        <f t="shared" si="851"/>
        <v>92.203420014789259</v>
      </c>
    </row>
    <row r="1806" spans="1:13">
      <c r="A1806" s="93" t="s">
        <v>156</v>
      </c>
      <c r="B1806" s="94" t="s">
        <v>795</v>
      </c>
      <c r="C1806" s="94" t="s">
        <v>15</v>
      </c>
      <c r="D1806" s="94" t="s">
        <v>9</v>
      </c>
      <c r="E1806" s="94" t="s">
        <v>808</v>
      </c>
      <c r="F1806" s="94" t="s">
        <v>157</v>
      </c>
      <c r="G1806" s="96">
        <v>30</v>
      </c>
      <c r="H1806" s="96">
        <f>H1807</f>
        <v>30</v>
      </c>
      <c r="I1806" s="96">
        <f t="shared" ref="I1806:K1806" si="875">I1807</f>
        <v>30</v>
      </c>
      <c r="J1806" s="96">
        <f t="shared" si="875"/>
        <v>30</v>
      </c>
      <c r="K1806" s="96">
        <f t="shared" si="875"/>
        <v>30</v>
      </c>
      <c r="L1806" s="96">
        <f t="shared" si="847"/>
        <v>100</v>
      </c>
      <c r="M1806" s="96">
        <v>0</v>
      </c>
    </row>
    <row r="1807" spans="1:13">
      <c r="A1807" s="93" t="s">
        <v>158</v>
      </c>
      <c r="B1807" s="94" t="s">
        <v>795</v>
      </c>
      <c r="C1807" s="94" t="s">
        <v>15</v>
      </c>
      <c r="D1807" s="94" t="s">
        <v>9</v>
      </c>
      <c r="E1807" s="94" t="s">
        <v>808</v>
      </c>
      <c r="F1807" s="94" t="s">
        <v>159</v>
      </c>
      <c r="G1807" s="96">
        <v>30</v>
      </c>
      <c r="H1807" s="96">
        <v>30</v>
      </c>
      <c r="I1807" s="96">
        <v>30</v>
      </c>
      <c r="J1807" s="96">
        <v>30</v>
      </c>
      <c r="K1807" s="96">
        <v>30</v>
      </c>
      <c r="L1807" s="96">
        <f t="shared" si="847"/>
        <v>100</v>
      </c>
      <c r="M1807" s="96">
        <v>0</v>
      </c>
    </row>
    <row r="1808" spans="1:13">
      <c r="A1808" s="93" t="s">
        <v>160</v>
      </c>
      <c r="B1808" s="94" t="s">
        <v>795</v>
      </c>
      <c r="C1808" s="94" t="s">
        <v>15</v>
      </c>
      <c r="D1808" s="94" t="s">
        <v>9</v>
      </c>
      <c r="E1808" s="94" t="s">
        <v>808</v>
      </c>
      <c r="F1808" s="94" t="s">
        <v>161</v>
      </c>
      <c r="G1808" s="96">
        <v>297.2</v>
      </c>
      <c r="H1808" s="96">
        <f>H1809+H1810</f>
        <v>297.51</v>
      </c>
      <c r="I1808" s="96">
        <f t="shared" ref="I1808:K1808" si="876">I1809+I1810</f>
        <v>292.06</v>
      </c>
      <c r="J1808" s="96">
        <f t="shared" si="876"/>
        <v>292.06</v>
      </c>
      <c r="K1808" s="96">
        <f t="shared" si="876"/>
        <v>269.45139</v>
      </c>
      <c r="L1808" s="96">
        <f t="shared" si="847"/>
        <v>90.568851467177581</v>
      </c>
      <c r="M1808" s="96">
        <f t="shared" si="851"/>
        <v>92.258915976169277</v>
      </c>
    </row>
    <row r="1809" spans="1:14">
      <c r="A1809" s="93" t="s">
        <v>277</v>
      </c>
      <c r="B1809" s="94" t="s">
        <v>795</v>
      </c>
      <c r="C1809" s="94" t="s">
        <v>15</v>
      </c>
      <c r="D1809" s="94" t="s">
        <v>9</v>
      </c>
      <c r="E1809" s="94" t="s">
        <v>808</v>
      </c>
      <c r="F1809" s="94" t="s">
        <v>278</v>
      </c>
      <c r="G1809" s="96">
        <v>180.7</v>
      </c>
      <c r="H1809" s="96">
        <v>181</v>
      </c>
      <c r="I1809" s="96">
        <v>180.2</v>
      </c>
      <c r="J1809" s="96">
        <v>180.2</v>
      </c>
      <c r="K1809" s="96">
        <v>180.13278</v>
      </c>
      <c r="L1809" s="96">
        <f t="shared" si="847"/>
        <v>99.5208729281768</v>
      </c>
      <c r="M1809" s="96">
        <f t="shared" si="851"/>
        <v>99.962697003329637</v>
      </c>
    </row>
    <row r="1810" spans="1:14">
      <c r="A1810" s="93" t="s">
        <v>162</v>
      </c>
      <c r="B1810" s="94" t="s">
        <v>795</v>
      </c>
      <c r="C1810" s="94" t="s">
        <v>15</v>
      </c>
      <c r="D1810" s="94" t="s">
        <v>9</v>
      </c>
      <c r="E1810" s="94" t="s">
        <v>808</v>
      </c>
      <c r="F1810" s="94" t="s">
        <v>163</v>
      </c>
      <c r="G1810" s="96">
        <v>116.5</v>
      </c>
      <c r="H1810" s="96">
        <f>20.4+66+30.11</f>
        <v>116.51</v>
      </c>
      <c r="I1810" s="96">
        <v>111.86</v>
      </c>
      <c r="J1810" s="96">
        <v>111.86</v>
      </c>
      <c r="K1810" s="96">
        <v>89.318610000000007</v>
      </c>
      <c r="L1810" s="96">
        <f t="shared" si="847"/>
        <v>76.661754355849283</v>
      </c>
      <c r="M1810" s="96">
        <f t="shared" si="851"/>
        <v>79.848569640622216</v>
      </c>
    </row>
    <row r="1811" spans="1:14">
      <c r="A1811" s="93" t="s">
        <v>275</v>
      </c>
      <c r="B1811" s="94" t="s">
        <v>795</v>
      </c>
      <c r="C1811" s="94" t="s">
        <v>15</v>
      </c>
      <c r="D1811" s="94" t="s">
        <v>9</v>
      </c>
      <c r="E1811" s="94" t="s">
        <v>809</v>
      </c>
      <c r="F1811" s="95" t="s">
        <v>0</v>
      </c>
      <c r="G1811" s="96">
        <v>3284.5</v>
      </c>
      <c r="H1811" s="96">
        <f>H1812</f>
        <v>3284.5</v>
      </c>
      <c r="I1811" s="96">
        <f t="shared" ref="I1811:K1812" si="877">I1812</f>
        <v>2488.39</v>
      </c>
      <c r="J1811" s="96">
        <f t="shared" si="877"/>
        <v>2488.39</v>
      </c>
      <c r="K1811" s="96">
        <f t="shared" si="877"/>
        <v>2487.375</v>
      </c>
      <c r="L1811" s="96">
        <f t="shared" si="847"/>
        <v>75.730704825696449</v>
      </c>
      <c r="M1811" s="96">
        <f t="shared" si="851"/>
        <v>99.959210573905224</v>
      </c>
    </row>
    <row r="1812" spans="1:14">
      <c r="A1812" s="93" t="s">
        <v>152</v>
      </c>
      <c r="B1812" s="94" t="s">
        <v>795</v>
      </c>
      <c r="C1812" s="94" t="s">
        <v>15</v>
      </c>
      <c r="D1812" s="94" t="s">
        <v>9</v>
      </c>
      <c r="E1812" s="94" t="s">
        <v>809</v>
      </c>
      <c r="F1812" s="94" t="s">
        <v>153</v>
      </c>
      <c r="G1812" s="96">
        <v>3284.5</v>
      </c>
      <c r="H1812" s="96">
        <f>H1813</f>
        <v>3284.5</v>
      </c>
      <c r="I1812" s="96">
        <f t="shared" si="877"/>
        <v>2488.39</v>
      </c>
      <c r="J1812" s="96">
        <f t="shared" si="877"/>
        <v>2488.39</v>
      </c>
      <c r="K1812" s="96">
        <f t="shared" si="877"/>
        <v>2487.375</v>
      </c>
      <c r="L1812" s="96">
        <f t="shared" si="847"/>
        <v>75.730704825696449</v>
      </c>
      <c r="M1812" s="96">
        <f t="shared" si="851"/>
        <v>99.959210573905224</v>
      </c>
    </row>
    <row r="1813" spans="1:14" ht="25.5">
      <c r="A1813" s="93" t="s">
        <v>154</v>
      </c>
      <c r="B1813" s="94" t="s">
        <v>795</v>
      </c>
      <c r="C1813" s="94" t="s">
        <v>15</v>
      </c>
      <c r="D1813" s="94" t="s">
        <v>9</v>
      </c>
      <c r="E1813" s="94" t="s">
        <v>809</v>
      </c>
      <c r="F1813" s="94" t="s">
        <v>155</v>
      </c>
      <c r="G1813" s="96">
        <v>3284.5</v>
      </c>
      <c r="H1813" s="96">
        <v>3284.5</v>
      </c>
      <c r="I1813" s="96">
        <v>2488.39</v>
      </c>
      <c r="J1813" s="96">
        <v>2488.39</v>
      </c>
      <c r="K1813" s="96">
        <v>2487.375</v>
      </c>
      <c r="L1813" s="96">
        <f t="shared" ref="L1813:L1876" si="878">K1813/H1813*100</f>
        <v>75.730704825696449</v>
      </c>
      <c r="M1813" s="96">
        <f t="shared" ref="M1813:M1876" si="879">K1813/I1813*100</f>
        <v>99.959210573905224</v>
      </c>
    </row>
    <row r="1814" spans="1:14">
      <c r="A1814" s="93" t="s">
        <v>128</v>
      </c>
      <c r="B1814" s="94" t="s">
        <v>795</v>
      </c>
      <c r="C1814" s="94" t="s">
        <v>15</v>
      </c>
      <c r="D1814" s="94" t="s">
        <v>9</v>
      </c>
      <c r="E1814" s="94" t="s">
        <v>810</v>
      </c>
      <c r="F1814" s="95" t="s">
        <v>0</v>
      </c>
      <c r="G1814" s="96">
        <v>259980.1</v>
      </c>
      <c r="H1814" s="96">
        <f>H1815+H1817+H1819+H1821</f>
        <v>259980.1</v>
      </c>
      <c r="I1814" s="96">
        <f t="shared" ref="I1814:K1814" si="880">I1815+I1817+I1819+I1821</f>
        <v>192035.26200000002</v>
      </c>
      <c r="J1814" s="96">
        <f t="shared" si="880"/>
        <v>192032.46200000003</v>
      </c>
      <c r="K1814" s="96">
        <f t="shared" si="880"/>
        <v>172570.20807999998</v>
      </c>
      <c r="L1814" s="96">
        <f t="shared" si="878"/>
        <v>66.378237442019596</v>
      </c>
      <c r="M1814" s="96">
        <f t="shared" si="879"/>
        <v>89.863812657489945</v>
      </c>
    </row>
    <row r="1815" spans="1:14" ht="38.25">
      <c r="A1815" s="93" t="s">
        <v>148</v>
      </c>
      <c r="B1815" s="94" t="s">
        <v>795</v>
      </c>
      <c r="C1815" s="94" t="s">
        <v>15</v>
      </c>
      <c r="D1815" s="94" t="s">
        <v>9</v>
      </c>
      <c r="E1815" s="94" t="s">
        <v>810</v>
      </c>
      <c r="F1815" s="94" t="s">
        <v>149</v>
      </c>
      <c r="G1815" s="96">
        <v>236476.5</v>
      </c>
      <c r="H1815" s="96">
        <f>H1816</f>
        <v>236237.53</v>
      </c>
      <c r="I1815" s="96">
        <f t="shared" ref="I1815:K1815" si="881">I1816</f>
        <v>174935.38</v>
      </c>
      <c r="J1815" s="96">
        <f t="shared" si="881"/>
        <v>174935.38</v>
      </c>
      <c r="K1815" s="96">
        <f t="shared" si="881"/>
        <v>155839.50790999999</v>
      </c>
      <c r="L1815" s="96">
        <f t="shared" si="878"/>
        <v>65.967294828218016</v>
      </c>
      <c r="M1815" s="96">
        <f t="shared" si="879"/>
        <v>89.084042296075268</v>
      </c>
    </row>
    <row r="1816" spans="1:14">
      <c r="A1816" s="93" t="s">
        <v>323</v>
      </c>
      <c r="B1816" s="94" t="s">
        <v>795</v>
      </c>
      <c r="C1816" s="94" t="s">
        <v>15</v>
      </c>
      <c r="D1816" s="94" t="s">
        <v>9</v>
      </c>
      <c r="E1816" s="94" t="s">
        <v>810</v>
      </c>
      <c r="F1816" s="94" t="s">
        <v>324</v>
      </c>
      <c r="G1816" s="96">
        <v>236476.5</v>
      </c>
      <c r="H1816" s="96">
        <f>232945.628+3291.902</f>
        <v>236237.53</v>
      </c>
      <c r="I1816" s="96">
        <v>174935.38</v>
      </c>
      <c r="J1816" s="96">
        <v>174935.38</v>
      </c>
      <c r="K1816" s="96">
        <v>155839.50790999999</v>
      </c>
      <c r="L1816" s="96">
        <f t="shared" si="878"/>
        <v>65.967294828218016</v>
      </c>
      <c r="M1816" s="96">
        <f t="shared" si="879"/>
        <v>89.084042296075268</v>
      </c>
    </row>
    <row r="1817" spans="1:14">
      <c r="A1817" s="93" t="s">
        <v>152</v>
      </c>
      <c r="B1817" s="94" t="s">
        <v>795</v>
      </c>
      <c r="C1817" s="94" t="s">
        <v>15</v>
      </c>
      <c r="D1817" s="94" t="s">
        <v>9</v>
      </c>
      <c r="E1817" s="94" t="s">
        <v>810</v>
      </c>
      <c r="F1817" s="94" t="s">
        <v>153</v>
      </c>
      <c r="G1817" s="96">
        <v>21311.5</v>
      </c>
      <c r="H1817" s="96">
        <f>H1818</f>
        <v>21311.5</v>
      </c>
      <c r="I1817" s="96">
        <f t="shared" ref="I1817:K1817" si="882">I1818</f>
        <v>15302</v>
      </c>
      <c r="J1817" s="96">
        <f t="shared" si="882"/>
        <v>15299.2</v>
      </c>
      <c r="K1817" s="96">
        <f t="shared" si="882"/>
        <v>14938.08527</v>
      </c>
      <c r="L1817" s="96">
        <f t="shared" si="878"/>
        <v>70.094011543063601</v>
      </c>
      <c r="M1817" s="96">
        <f t="shared" si="879"/>
        <v>97.6217832309502</v>
      </c>
    </row>
    <row r="1818" spans="1:14" ht="25.5">
      <c r="A1818" s="93" t="s">
        <v>154</v>
      </c>
      <c r="B1818" s="94" t="s">
        <v>795</v>
      </c>
      <c r="C1818" s="94" t="s">
        <v>15</v>
      </c>
      <c r="D1818" s="94" t="s">
        <v>9</v>
      </c>
      <c r="E1818" s="94" t="s">
        <v>810</v>
      </c>
      <c r="F1818" s="94" t="s">
        <v>155</v>
      </c>
      <c r="G1818" s="96">
        <v>21311.5</v>
      </c>
      <c r="H1818" s="96">
        <v>21311.5</v>
      </c>
      <c r="I1818" s="96">
        <v>15302</v>
      </c>
      <c r="J1818" s="96">
        <v>15299.2</v>
      </c>
      <c r="K1818" s="96">
        <v>14938.08527</v>
      </c>
      <c r="L1818" s="96">
        <f t="shared" si="878"/>
        <v>70.094011543063601</v>
      </c>
      <c r="M1818" s="96">
        <f t="shared" si="879"/>
        <v>97.6217832309502</v>
      </c>
    </row>
    <row r="1819" spans="1:14">
      <c r="A1819" s="93" t="s">
        <v>156</v>
      </c>
      <c r="B1819" s="94" t="s">
        <v>795</v>
      </c>
      <c r="C1819" s="94" t="s">
        <v>15</v>
      </c>
      <c r="D1819" s="94" t="s">
        <v>9</v>
      </c>
      <c r="E1819" s="94" t="s">
        <v>810</v>
      </c>
      <c r="F1819" s="94" t="s">
        <v>157</v>
      </c>
      <c r="G1819" s="96">
        <v>800</v>
      </c>
      <c r="H1819" s="96">
        <f>H1820</f>
        <v>1038.67</v>
      </c>
      <c r="I1819" s="96">
        <f t="shared" ref="I1819:K1819" si="883">I1820</f>
        <v>1038.67</v>
      </c>
      <c r="J1819" s="96">
        <f t="shared" si="883"/>
        <v>1038.67</v>
      </c>
      <c r="K1819" s="96">
        <f t="shared" si="883"/>
        <v>1038.5898199999999</v>
      </c>
      <c r="L1819" s="96">
        <f t="shared" si="878"/>
        <v>99.992280512578574</v>
      </c>
      <c r="M1819" s="96">
        <f t="shared" si="879"/>
        <v>99.992280512578574</v>
      </c>
    </row>
    <row r="1820" spans="1:14" ht="25.5">
      <c r="A1820" s="93" t="s">
        <v>294</v>
      </c>
      <c r="B1820" s="94" t="s">
        <v>795</v>
      </c>
      <c r="C1820" s="94" t="s">
        <v>15</v>
      </c>
      <c r="D1820" s="94" t="s">
        <v>9</v>
      </c>
      <c r="E1820" s="94" t="s">
        <v>810</v>
      </c>
      <c r="F1820" s="94" t="s">
        <v>295</v>
      </c>
      <c r="G1820" s="96">
        <v>800</v>
      </c>
      <c r="H1820" s="96">
        <v>1038.67</v>
      </c>
      <c r="I1820" s="96">
        <v>1038.67</v>
      </c>
      <c r="J1820" s="96">
        <v>1038.67</v>
      </c>
      <c r="K1820" s="96">
        <v>1038.5898199999999</v>
      </c>
      <c r="L1820" s="96">
        <f t="shared" si="878"/>
        <v>99.992280512578574</v>
      </c>
      <c r="M1820" s="96">
        <f t="shared" si="879"/>
        <v>99.992280512578574</v>
      </c>
    </row>
    <row r="1821" spans="1:14">
      <c r="A1821" s="93" t="s">
        <v>160</v>
      </c>
      <c r="B1821" s="94" t="s">
        <v>795</v>
      </c>
      <c r="C1821" s="94" t="s">
        <v>15</v>
      </c>
      <c r="D1821" s="94" t="s">
        <v>9</v>
      </c>
      <c r="E1821" s="94" t="s">
        <v>810</v>
      </c>
      <c r="F1821" s="94" t="s">
        <v>161</v>
      </c>
      <c r="G1821" s="96">
        <v>1392.1</v>
      </c>
      <c r="H1821" s="96">
        <f>H1823+H1822</f>
        <v>1392.4</v>
      </c>
      <c r="I1821" s="96">
        <f t="shared" ref="I1821:K1821" si="884">I1823+I1822</f>
        <v>759.21199999999999</v>
      </c>
      <c r="J1821" s="96">
        <f t="shared" si="884"/>
        <v>759.21199999999999</v>
      </c>
      <c r="K1821" s="96">
        <f t="shared" si="884"/>
        <v>754.02508</v>
      </c>
      <c r="L1821" s="96">
        <f t="shared" si="878"/>
        <v>54.152907210571676</v>
      </c>
      <c r="M1821" s="96">
        <f t="shared" si="879"/>
        <v>99.316802158027002</v>
      </c>
    </row>
    <row r="1822" spans="1:14" s="29" customFormat="1">
      <c r="A1822" s="93" t="s">
        <v>277</v>
      </c>
      <c r="B1822" s="94" t="s">
        <v>795</v>
      </c>
      <c r="C1822" s="94" t="s">
        <v>15</v>
      </c>
      <c r="D1822" s="94" t="s">
        <v>9</v>
      </c>
      <c r="E1822" s="94" t="s">
        <v>810</v>
      </c>
      <c r="F1822" s="94">
        <v>830</v>
      </c>
      <c r="G1822" s="96"/>
      <c r="H1822" s="96">
        <v>0.3</v>
      </c>
      <c r="I1822" s="96">
        <v>0.3</v>
      </c>
      <c r="J1822" s="96">
        <v>0.3</v>
      </c>
      <c r="K1822" s="96">
        <v>0.3</v>
      </c>
      <c r="L1822" s="96">
        <f t="shared" si="878"/>
        <v>100</v>
      </c>
      <c r="M1822" s="96">
        <f t="shared" si="879"/>
        <v>100</v>
      </c>
      <c r="N1822" s="60"/>
    </row>
    <row r="1823" spans="1:14">
      <c r="A1823" s="93" t="s">
        <v>162</v>
      </c>
      <c r="B1823" s="94" t="s">
        <v>795</v>
      </c>
      <c r="C1823" s="94" t="s">
        <v>15</v>
      </c>
      <c r="D1823" s="94" t="s">
        <v>9</v>
      </c>
      <c r="E1823" s="94" t="s">
        <v>810</v>
      </c>
      <c r="F1823" s="94" t="s">
        <v>163</v>
      </c>
      <c r="G1823" s="96">
        <v>1392.1</v>
      </c>
      <c r="H1823" s="96">
        <f>1024.3+365.158+2.642</f>
        <v>1392.1000000000001</v>
      </c>
      <c r="I1823" s="96">
        <v>758.91200000000003</v>
      </c>
      <c r="J1823" s="96">
        <v>758.91200000000003</v>
      </c>
      <c r="K1823" s="96">
        <v>753.72508000000005</v>
      </c>
      <c r="L1823" s="96">
        <f t="shared" si="878"/>
        <v>54.143027081387828</v>
      </c>
      <c r="M1823" s="96">
        <f t="shared" si="879"/>
        <v>99.316532088041825</v>
      </c>
    </row>
    <row r="1824" spans="1:14">
      <c r="A1824" s="93" t="s">
        <v>811</v>
      </c>
      <c r="B1824" s="94" t="s">
        <v>795</v>
      </c>
      <c r="C1824" s="94" t="s">
        <v>15</v>
      </c>
      <c r="D1824" s="94" t="s">
        <v>9</v>
      </c>
      <c r="E1824" s="94" t="s">
        <v>812</v>
      </c>
      <c r="F1824" s="95" t="s">
        <v>0</v>
      </c>
      <c r="G1824" s="96">
        <v>294.39999999999998</v>
      </c>
      <c r="H1824" s="96">
        <f>H1825</f>
        <v>294.39999999999998</v>
      </c>
      <c r="I1824" s="96">
        <f t="shared" ref="I1824:K1825" si="885">I1825</f>
        <v>254.41</v>
      </c>
      <c r="J1824" s="96">
        <f t="shared" si="885"/>
        <v>254.41</v>
      </c>
      <c r="K1824" s="96">
        <f t="shared" si="885"/>
        <v>236.96969999999999</v>
      </c>
      <c r="L1824" s="96">
        <f t="shared" si="878"/>
        <v>80.492425271739137</v>
      </c>
      <c r="M1824" s="96">
        <f t="shared" si="879"/>
        <v>93.144805628709562</v>
      </c>
    </row>
    <row r="1825" spans="1:13">
      <c r="A1825" s="93" t="s">
        <v>160</v>
      </c>
      <c r="B1825" s="94" t="s">
        <v>795</v>
      </c>
      <c r="C1825" s="94" t="s">
        <v>15</v>
      </c>
      <c r="D1825" s="94" t="s">
        <v>9</v>
      </c>
      <c r="E1825" s="94" t="s">
        <v>812</v>
      </c>
      <c r="F1825" s="94" t="s">
        <v>161</v>
      </c>
      <c r="G1825" s="96">
        <v>294.39999999999998</v>
      </c>
      <c r="H1825" s="96">
        <f>H1826</f>
        <v>294.39999999999998</v>
      </c>
      <c r="I1825" s="96">
        <f t="shared" si="885"/>
        <v>254.41</v>
      </c>
      <c r="J1825" s="96">
        <f t="shared" si="885"/>
        <v>254.41</v>
      </c>
      <c r="K1825" s="96">
        <f t="shared" si="885"/>
        <v>236.96969999999999</v>
      </c>
      <c r="L1825" s="96">
        <f t="shared" si="878"/>
        <v>80.492425271739137</v>
      </c>
      <c r="M1825" s="96">
        <f t="shared" si="879"/>
        <v>93.144805628709562</v>
      </c>
    </row>
    <row r="1826" spans="1:13" ht="25.5">
      <c r="A1826" s="93" t="s">
        <v>269</v>
      </c>
      <c r="B1826" s="94" t="s">
        <v>795</v>
      </c>
      <c r="C1826" s="94" t="s">
        <v>15</v>
      </c>
      <c r="D1826" s="94" t="s">
        <v>9</v>
      </c>
      <c r="E1826" s="94" t="s">
        <v>812</v>
      </c>
      <c r="F1826" s="94" t="s">
        <v>270</v>
      </c>
      <c r="G1826" s="96">
        <v>294.39999999999998</v>
      </c>
      <c r="H1826" s="96">
        <v>294.39999999999998</v>
      </c>
      <c r="I1826" s="96">
        <v>254.41</v>
      </c>
      <c r="J1826" s="96">
        <v>254.41</v>
      </c>
      <c r="K1826" s="96">
        <v>236.96969999999999</v>
      </c>
      <c r="L1826" s="96">
        <f t="shared" si="878"/>
        <v>80.492425271739137</v>
      </c>
      <c r="M1826" s="96">
        <f t="shared" si="879"/>
        <v>93.144805628709562</v>
      </c>
    </row>
    <row r="1827" spans="1:13">
      <c r="A1827" s="93" t="s">
        <v>813</v>
      </c>
      <c r="B1827" s="94" t="s">
        <v>795</v>
      </c>
      <c r="C1827" s="94" t="s">
        <v>15</v>
      </c>
      <c r="D1827" s="94" t="s">
        <v>9</v>
      </c>
      <c r="E1827" s="94" t="s">
        <v>814</v>
      </c>
      <c r="F1827" s="95" t="s">
        <v>0</v>
      </c>
      <c r="G1827" s="96">
        <v>68312</v>
      </c>
      <c r="H1827" s="96">
        <f>H1828+H1830+H1833</f>
        <v>68312</v>
      </c>
      <c r="I1827" s="96">
        <f t="shared" ref="I1827:K1827" si="886">I1828+I1830+I1833</f>
        <v>50314.779000000002</v>
      </c>
      <c r="J1827" s="96">
        <f t="shared" si="886"/>
        <v>50314.779000000002</v>
      </c>
      <c r="K1827" s="96">
        <f t="shared" si="886"/>
        <v>48267.087769999998</v>
      </c>
      <c r="L1827" s="96">
        <f t="shared" si="878"/>
        <v>70.656821305187961</v>
      </c>
      <c r="M1827" s="96">
        <f t="shared" si="879"/>
        <v>95.93023904566887</v>
      </c>
    </row>
    <row r="1828" spans="1:13">
      <c r="A1828" s="93" t="s">
        <v>152</v>
      </c>
      <c r="B1828" s="94" t="s">
        <v>795</v>
      </c>
      <c r="C1828" s="94" t="s">
        <v>15</v>
      </c>
      <c r="D1828" s="94" t="s">
        <v>9</v>
      </c>
      <c r="E1828" s="94" t="s">
        <v>814</v>
      </c>
      <c r="F1828" s="94" t="s">
        <v>153</v>
      </c>
      <c r="G1828" s="96">
        <v>31014</v>
      </c>
      <c r="H1828" s="96">
        <f>H1829</f>
        <v>31014</v>
      </c>
      <c r="I1828" s="96">
        <f t="shared" ref="I1828:K1828" si="887">I1829</f>
        <v>21336.861000000001</v>
      </c>
      <c r="J1828" s="96">
        <f t="shared" si="887"/>
        <v>21336.861000000001</v>
      </c>
      <c r="K1828" s="96">
        <f t="shared" si="887"/>
        <v>20659.265309999999</v>
      </c>
      <c r="L1828" s="96">
        <f t="shared" si="878"/>
        <v>66.612708164054936</v>
      </c>
      <c r="M1828" s="96">
        <f t="shared" si="879"/>
        <v>96.824295335663464</v>
      </c>
    </row>
    <row r="1829" spans="1:13" ht="25.5">
      <c r="A1829" s="93" t="s">
        <v>154</v>
      </c>
      <c r="B1829" s="94" t="s">
        <v>795</v>
      </c>
      <c r="C1829" s="94" t="s">
        <v>15</v>
      </c>
      <c r="D1829" s="94" t="s">
        <v>9</v>
      </c>
      <c r="E1829" s="94" t="s">
        <v>814</v>
      </c>
      <c r="F1829" s="94" t="s">
        <v>155</v>
      </c>
      <c r="G1829" s="96">
        <v>31014</v>
      </c>
      <c r="H1829" s="96">
        <v>31014</v>
      </c>
      <c r="I1829" s="96">
        <v>21336.861000000001</v>
      </c>
      <c r="J1829" s="96">
        <v>21336.861000000001</v>
      </c>
      <c r="K1829" s="96">
        <v>20659.265309999999</v>
      </c>
      <c r="L1829" s="96">
        <f t="shared" si="878"/>
        <v>66.612708164054936</v>
      </c>
      <c r="M1829" s="96">
        <f t="shared" si="879"/>
        <v>96.824295335663464</v>
      </c>
    </row>
    <row r="1830" spans="1:13">
      <c r="A1830" s="93" t="s">
        <v>156</v>
      </c>
      <c r="B1830" s="94" t="s">
        <v>795</v>
      </c>
      <c r="C1830" s="94" t="s">
        <v>15</v>
      </c>
      <c r="D1830" s="94" t="s">
        <v>9</v>
      </c>
      <c r="E1830" s="94" t="s">
        <v>814</v>
      </c>
      <c r="F1830" s="94" t="s">
        <v>157</v>
      </c>
      <c r="G1830" s="96">
        <v>36490.5</v>
      </c>
      <c r="H1830" s="96">
        <f>H1831+H1832</f>
        <v>36490.5</v>
      </c>
      <c r="I1830" s="96">
        <f t="shared" ref="I1830:K1830" si="888">I1831+I1832</f>
        <v>28352.435000000001</v>
      </c>
      <c r="J1830" s="96">
        <f t="shared" si="888"/>
        <v>28352.435000000001</v>
      </c>
      <c r="K1830" s="96">
        <f t="shared" si="888"/>
        <v>27027.299460000002</v>
      </c>
      <c r="L1830" s="96">
        <f t="shared" si="878"/>
        <v>74.066673408147338</v>
      </c>
      <c r="M1830" s="96">
        <f t="shared" si="879"/>
        <v>95.326201999934042</v>
      </c>
    </row>
    <row r="1831" spans="1:13" ht="25.5">
      <c r="A1831" s="93" t="s">
        <v>294</v>
      </c>
      <c r="B1831" s="94" t="s">
        <v>795</v>
      </c>
      <c r="C1831" s="94" t="s">
        <v>15</v>
      </c>
      <c r="D1831" s="94" t="s">
        <v>9</v>
      </c>
      <c r="E1831" s="94" t="s">
        <v>814</v>
      </c>
      <c r="F1831" s="94" t="s">
        <v>295</v>
      </c>
      <c r="G1831" s="96">
        <v>15903.9</v>
      </c>
      <c r="H1831" s="96">
        <f>10919+4984.9</f>
        <v>15903.9</v>
      </c>
      <c r="I1831" s="96">
        <v>12366.538</v>
      </c>
      <c r="J1831" s="96">
        <v>12366.538</v>
      </c>
      <c r="K1831" s="96">
        <v>11662.92562</v>
      </c>
      <c r="L1831" s="96">
        <f t="shared" si="878"/>
        <v>73.333745936531287</v>
      </c>
      <c r="M1831" s="96">
        <f t="shared" si="879"/>
        <v>94.310352824695158</v>
      </c>
    </row>
    <row r="1832" spans="1:13">
      <c r="A1832" s="93" t="s">
        <v>158</v>
      </c>
      <c r="B1832" s="94" t="s">
        <v>795</v>
      </c>
      <c r="C1832" s="94" t="s">
        <v>15</v>
      </c>
      <c r="D1832" s="94" t="s">
        <v>9</v>
      </c>
      <c r="E1832" s="94" t="s">
        <v>814</v>
      </c>
      <c r="F1832" s="94" t="s">
        <v>159</v>
      </c>
      <c r="G1832" s="96">
        <v>20586.599999999999</v>
      </c>
      <c r="H1832" s="96">
        <v>20586.599999999999</v>
      </c>
      <c r="I1832" s="96">
        <v>15985.897000000001</v>
      </c>
      <c r="J1832" s="96">
        <v>15985.897000000001</v>
      </c>
      <c r="K1832" s="96">
        <v>15364.37384</v>
      </c>
      <c r="L1832" s="96">
        <f t="shared" si="878"/>
        <v>74.632886634995586</v>
      </c>
      <c r="M1832" s="96">
        <f t="shared" si="879"/>
        <v>96.112053267952362</v>
      </c>
    </row>
    <row r="1833" spans="1:13">
      <c r="A1833" s="93" t="s">
        <v>160</v>
      </c>
      <c r="B1833" s="94" t="s">
        <v>795</v>
      </c>
      <c r="C1833" s="94" t="s">
        <v>15</v>
      </c>
      <c r="D1833" s="94" t="s">
        <v>9</v>
      </c>
      <c r="E1833" s="94" t="s">
        <v>814</v>
      </c>
      <c r="F1833" s="94" t="s">
        <v>161</v>
      </c>
      <c r="G1833" s="96">
        <v>807.5</v>
      </c>
      <c r="H1833" s="96">
        <f>H1834</f>
        <v>807.5</v>
      </c>
      <c r="I1833" s="96">
        <f t="shared" ref="I1833:K1833" si="889">I1834</f>
        <v>625.48299999999995</v>
      </c>
      <c r="J1833" s="96">
        <f t="shared" si="889"/>
        <v>625.48299999999995</v>
      </c>
      <c r="K1833" s="96">
        <f t="shared" si="889"/>
        <v>580.52300000000002</v>
      </c>
      <c r="L1833" s="96">
        <f t="shared" si="878"/>
        <v>71.891393188854494</v>
      </c>
      <c r="M1833" s="96">
        <f t="shared" si="879"/>
        <v>92.81195492123689</v>
      </c>
    </row>
    <row r="1834" spans="1:13" ht="25.5">
      <c r="A1834" s="93" t="s">
        <v>269</v>
      </c>
      <c r="B1834" s="94" t="s">
        <v>795</v>
      </c>
      <c r="C1834" s="94" t="s">
        <v>15</v>
      </c>
      <c r="D1834" s="94" t="s">
        <v>9</v>
      </c>
      <c r="E1834" s="94" t="s">
        <v>814</v>
      </c>
      <c r="F1834" s="94" t="s">
        <v>270</v>
      </c>
      <c r="G1834" s="96">
        <v>807.5</v>
      </c>
      <c r="H1834" s="96">
        <v>807.5</v>
      </c>
      <c r="I1834" s="96">
        <v>625.48299999999995</v>
      </c>
      <c r="J1834" s="96">
        <v>625.48299999999995</v>
      </c>
      <c r="K1834" s="96">
        <v>580.52300000000002</v>
      </c>
      <c r="L1834" s="96">
        <f t="shared" si="878"/>
        <v>71.891393188854494</v>
      </c>
      <c r="M1834" s="96">
        <f t="shared" si="879"/>
        <v>92.81195492123689</v>
      </c>
    </row>
    <row r="1835" spans="1:13" ht="38.25">
      <c r="A1835" s="93" t="s">
        <v>815</v>
      </c>
      <c r="B1835" s="94" t="s">
        <v>795</v>
      </c>
      <c r="C1835" s="94" t="s">
        <v>15</v>
      </c>
      <c r="D1835" s="94" t="s">
        <v>9</v>
      </c>
      <c r="E1835" s="94" t="s">
        <v>816</v>
      </c>
      <c r="F1835" s="95" t="s">
        <v>0</v>
      </c>
      <c r="G1835" s="96">
        <v>1726.2</v>
      </c>
      <c r="H1835" s="96">
        <f>H1836</f>
        <v>1726.1999999999998</v>
      </c>
      <c r="I1835" s="96">
        <f t="shared" ref="I1835:K1835" si="890">I1836</f>
        <v>0</v>
      </c>
      <c r="J1835" s="96">
        <f t="shared" si="890"/>
        <v>0</v>
      </c>
      <c r="K1835" s="96">
        <f t="shared" si="890"/>
        <v>0</v>
      </c>
      <c r="L1835" s="96">
        <f t="shared" si="878"/>
        <v>0</v>
      </c>
      <c r="M1835" s="96">
        <v>0</v>
      </c>
    </row>
    <row r="1836" spans="1:13" ht="25.5">
      <c r="A1836" s="93" t="s">
        <v>817</v>
      </c>
      <c r="B1836" s="94" t="s">
        <v>795</v>
      </c>
      <c r="C1836" s="94" t="s">
        <v>15</v>
      </c>
      <c r="D1836" s="94" t="s">
        <v>9</v>
      </c>
      <c r="E1836" s="94" t="s">
        <v>818</v>
      </c>
      <c r="F1836" s="95" t="s">
        <v>0</v>
      </c>
      <c r="G1836" s="96">
        <v>1726.2</v>
      </c>
      <c r="H1836" s="96">
        <f>H1837+H1840</f>
        <v>1726.1999999999998</v>
      </c>
      <c r="I1836" s="96">
        <f t="shared" ref="I1836:K1836" si="891">I1837+I1840</f>
        <v>0</v>
      </c>
      <c r="J1836" s="96">
        <f t="shared" si="891"/>
        <v>0</v>
      </c>
      <c r="K1836" s="96">
        <f t="shared" si="891"/>
        <v>0</v>
      </c>
      <c r="L1836" s="96">
        <f t="shared" si="878"/>
        <v>0</v>
      </c>
      <c r="M1836" s="96">
        <v>0</v>
      </c>
    </row>
    <row r="1837" spans="1:13">
      <c r="A1837" s="93" t="s">
        <v>156</v>
      </c>
      <c r="B1837" s="94" t="s">
        <v>795</v>
      </c>
      <c r="C1837" s="94" t="s">
        <v>15</v>
      </c>
      <c r="D1837" s="94" t="s">
        <v>9</v>
      </c>
      <c r="E1837" s="94" t="s">
        <v>818</v>
      </c>
      <c r="F1837" s="94" t="s">
        <v>157</v>
      </c>
      <c r="G1837" s="96">
        <v>312.39999999999998</v>
      </c>
      <c r="H1837" s="96">
        <f>H1838+H1839</f>
        <v>312.39999999999998</v>
      </c>
      <c r="I1837" s="96">
        <f t="shared" ref="I1837:K1837" si="892">I1838+I1839</f>
        <v>0</v>
      </c>
      <c r="J1837" s="96">
        <f t="shared" si="892"/>
        <v>0</v>
      </c>
      <c r="K1837" s="96">
        <f t="shared" si="892"/>
        <v>0</v>
      </c>
      <c r="L1837" s="96">
        <f t="shared" si="878"/>
        <v>0</v>
      </c>
      <c r="M1837" s="96">
        <v>0</v>
      </c>
    </row>
    <row r="1838" spans="1:13">
      <c r="A1838" s="93" t="s">
        <v>819</v>
      </c>
      <c r="B1838" s="94" t="s">
        <v>795</v>
      </c>
      <c r="C1838" s="94" t="s">
        <v>15</v>
      </c>
      <c r="D1838" s="94" t="s">
        <v>9</v>
      </c>
      <c r="E1838" s="94" t="s">
        <v>818</v>
      </c>
      <c r="F1838" s="94" t="s">
        <v>820</v>
      </c>
      <c r="G1838" s="96">
        <v>237.4</v>
      </c>
      <c r="H1838" s="96">
        <v>237.4</v>
      </c>
      <c r="I1838" s="96">
        <v>0</v>
      </c>
      <c r="J1838" s="96">
        <v>0</v>
      </c>
      <c r="K1838" s="96">
        <v>0</v>
      </c>
      <c r="L1838" s="96">
        <f t="shared" si="878"/>
        <v>0</v>
      </c>
      <c r="M1838" s="96">
        <v>0</v>
      </c>
    </row>
    <row r="1839" spans="1:13">
      <c r="A1839" s="93" t="s">
        <v>438</v>
      </c>
      <c r="B1839" s="94" t="s">
        <v>795</v>
      </c>
      <c r="C1839" s="94" t="s">
        <v>15</v>
      </c>
      <c r="D1839" s="94" t="s">
        <v>9</v>
      </c>
      <c r="E1839" s="94" t="s">
        <v>818</v>
      </c>
      <c r="F1839" s="94" t="s">
        <v>439</v>
      </c>
      <c r="G1839" s="96">
        <v>75</v>
      </c>
      <c r="H1839" s="96">
        <v>75</v>
      </c>
      <c r="I1839" s="96">
        <v>0</v>
      </c>
      <c r="J1839" s="96">
        <v>0</v>
      </c>
      <c r="K1839" s="96">
        <v>0</v>
      </c>
      <c r="L1839" s="96">
        <f t="shared" si="878"/>
        <v>0</v>
      </c>
      <c r="M1839" s="96">
        <v>0</v>
      </c>
    </row>
    <row r="1840" spans="1:13">
      <c r="A1840" s="93" t="s">
        <v>160</v>
      </c>
      <c r="B1840" s="94" t="s">
        <v>795</v>
      </c>
      <c r="C1840" s="94" t="s">
        <v>15</v>
      </c>
      <c r="D1840" s="94" t="s">
        <v>9</v>
      </c>
      <c r="E1840" s="94" t="s">
        <v>818</v>
      </c>
      <c r="F1840" s="94" t="s">
        <v>161</v>
      </c>
      <c r="G1840" s="96">
        <v>1413.8</v>
      </c>
      <c r="H1840" s="96">
        <f>H1841</f>
        <v>1413.8</v>
      </c>
      <c r="I1840" s="96">
        <f t="shared" ref="I1840:K1840" si="893">I1841</f>
        <v>0</v>
      </c>
      <c r="J1840" s="96">
        <f t="shared" si="893"/>
        <v>0</v>
      </c>
      <c r="K1840" s="96">
        <f t="shared" si="893"/>
        <v>0</v>
      </c>
      <c r="L1840" s="96">
        <f t="shared" si="878"/>
        <v>0</v>
      </c>
      <c r="M1840" s="96">
        <v>0</v>
      </c>
    </row>
    <row r="1841" spans="1:13" ht="25.5">
      <c r="A1841" s="93" t="s">
        <v>269</v>
      </c>
      <c r="B1841" s="94" t="s">
        <v>795</v>
      </c>
      <c r="C1841" s="94" t="s">
        <v>15</v>
      </c>
      <c r="D1841" s="94" t="s">
        <v>9</v>
      </c>
      <c r="E1841" s="94" t="s">
        <v>818</v>
      </c>
      <c r="F1841" s="94" t="s">
        <v>270</v>
      </c>
      <c r="G1841" s="96">
        <v>1413.8</v>
      </c>
      <c r="H1841" s="96">
        <v>1413.8</v>
      </c>
      <c r="I1841" s="96">
        <v>0</v>
      </c>
      <c r="J1841" s="96">
        <v>0</v>
      </c>
      <c r="K1841" s="96">
        <v>0</v>
      </c>
      <c r="L1841" s="96">
        <f t="shared" si="878"/>
        <v>0</v>
      </c>
      <c r="M1841" s="96">
        <v>0</v>
      </c>
    </row>
    <row r="1842" spans="1:13">
      <c r="A1842" s="97" t="s">
        <v>0</v>
      </c>
      <c r="B1842" s="95" t="s">
        <v>0</v>
      </c>
      <c r="C1842" s="95" t="s">
        <v>0</v>
      </c>
      <c r="D1842" s="95" t="s">
        <v>0</v>
      </c>
      <c r="E1842" s="95" t="s">
        <v>0</v>
      </c>
      <c r="F1842" s="95" t="s">
        <v>0</v>
      </c>
      <c r="G1842" s="98" t="s">
        <v>0</v>
      </c>
      <c r="H1842" s="98"/>
      <c r="I1842" s="98"/>
      <c r="J1842" s="98"/>
      <c r="K1842" s="98"/>
      <c r="L1842" s="98"/>
      <c r="M1842" s="98"/>
    </row>
    <row r="1843" spans="1:13">
      <c r="A1843" s="93" t="s">
        <v>52</v>
      </c>
      <c r="B1843" s="94" t="s">
        <v>795</v>
      </c>
      <c r="C1843" s="94" t="s">
        <v>21</v>
      </c>
      <c r="D1843" s="95" t="s">
        <v>0</v>
      </c>
      <c r="E1843" s="95" t="s">
        <v>0</v>
      </c>
      <c r="F1843" s="95" t="s">
        <v>0</v>
      </c>
      <c r="G1843" s="96">
        <v>332313.59999999998</v>
      </c>
      <c r="H1843" s="96">
        <f>H1844</f>
        <v>332313.59999999998</v>
      </c>
      <c r="I1843" s="96">
        <f t="shared" ref="I1843:K1845" si="894">I1844</f>
        <v>328187.2</v>
      </c>
      <c r="J1843" s="96">
        <f t="shared" si="894"/>
        <v>328187.2</v>
      </c>
      <c r="K1843" s="96">
        <f t="shared" si="894"/>
        <v>309032.47941999999</v>
      </c>
      <c r="L1843" s="96">
        <f t="shared" si="878"/>
        <v>92.994231779860954</v>
      </c>
      <c r="M1843" s="96">
        <f t="shared" si="879"/>
        <v>94.163477253226205</v>
      </c>
    </row>
    <row r="1844" spans="1:13">
      <c r="A1844" s="93" t="s">
        <v>57</v>
      </c>
      <c r="B1844" s="94" t="s">
        <v>795</v>
      </c>
      <c r="C1844" s="94" t="s">
        <v>21</v>
      </c>
      <c r="D1844" s="94" t="s">
        <v>21</v>
      </c>
      <c r="E1844" s="95" t="s">
        <v>0</v>
      </c>
      <c r="F1844" s="95" t="s">
        <v>0</v>
      </c>
      <c r="G1844" s="96">
        <v>332313.59999999998</v>
      </c>
      <c r="H1844" s="96">
        <f>H1845</f>
        <v>332313.59999999998</v>
      </c>
      <c r="I1844" s="96">
        <f t="shared" si="894"/>
        <v>328187.2</v>
      </c>
      <c r="J1844" s="96">
        <f t="shared" si="894"/>
        <v>328187.2</v>
      </c>
      <c r="K1844" s="96">
        <f t="shared" si="894"/>
        <v>309032.47941999999</v>
      </c>
      <c r="L1844" s="96">
        <f t="shared" si="878"/>
        <v>92.994231779860954</v>
      </c>
      <c r="M1844" s="96">
        <f t="shared" si="879"/>
        <v>94.163477253226205</v>
      </c>
    </row>
    <row r="1845" spans="1:13" ht="25.5">
      <c r="A1845" s="93" t="s">
        <v>404</v>
      </c>
      <c r="B1845" s="94" t="s">
        <v>795</v>
      </c>
      <c r="C1845" s="94" t="s">
        <v>21</v>
      </c>
      <c r="D1845" s="94" t="s">
        <v>21</v>
      </c>
      <c r="E1845" s="94" t="s">
        <v>405</v>
      </c>
      <c r="F1845" s="95" t="s">
        <v>0</v>
      </c>
      <c r="G1845" s="96">
        <v>332313.59999999998</v>
      </c>
      <c r="H1845" s="96">
        <f>H1846</f>
        <v>332313.59999999998</v>
      </c>
      <c r="I1845" s="96">
        <f t="shared" si="894"/>
        <v>328187.2</v>
      </c>
      <c r="J1845" s="96">
        <f t="shared" si="894"/>
        <v>328187.2</v>
      </c>
      <c r="K1845" s="96">
        <f t="shared" si="894"/>
        <v>309032.47941999999</v>
      </c>
      <c r="L1845" s="96">
        <f t="shared" si="878"/>
        <v>92.994231779860954</v>
      </c>
      <c r="M1845" s="96">
        <f t="shared" si="879"/>
        <v>94.163477253226205</v>
      </c>
    </row>
    <row r="1846" spans="1:13">
      <c r="A1846" s="93" t="s">
        <v>479</v>
      </c>
      <c r="B1846" s="94" t="s">
        <v>795</v>
      </c>
      <c r="C1846" s="94" t="s">
        <v>21</v>
      </c>
      <c r="D1846" s="94" t="s">
        <v>21</v>
      </c>
      <c r="E1846" s="94" t="s">
        <v>480</v>
      </c>
      <c r="F1846" s="95" t="s">
        <v>0</v>
      </c>
      <c r="G1846" s="96">
        <v>332313.59999999998</v>
      </c>
      <c r="H1846" s="96">
        <f>H1847+H1851+H1854</f>
        <v>332313.59999999998</v>
      </c>
      <c r="I1846" s="96">
        <f t="shared" ref="I1846:K1846" si="895">I1847+I1851+I1854</f>
        <v>328187.2</v>
      </c>
      <c r="J1846" s="96">
        <f t="shared" si="895"/>
        <v>328187.2</v>
      </c>
      <c r="K1846" s="96">
        <f t="shared" si="895"/>
        <v>309032.47941999999</v>
      </c>
      <c r="L1846" s="96">
        <f t="shared" si="878"/>
        <v>92.994231779860954</v>
      </c>
      <c r="M1846" s="96">
        <f t="shared" si="879"/>
        <v>94.163477253226205</v>
      </c>
    </row>
    <row r="1847" spans="1:13">
      <c r="A1847" s="93" t="s">
        <v>128</v>
      </c>
      <c r="B1847" s="94" t="s">
        <v>795</v>
      </c>
      <c r="C1847" s="94" t="s">
        <v>21</v>
      </c>
      <c r="D1847" s="94" t="s">
        <v>21</v>
      </c>
      <c r="E1847" s="94" t="s">
        <v>821</v>
      </c>
      <c r="F1847" s="95" t="s">
        <v>0</v>
      </c>
      <c r="G1847" s="96">
        <v>29278.400000000001</v>
      </c>
      <c r="H1847" s="96">
        <f>H1848</f>
        <v>29278.38</v>
      </c>
      <c r="I1847" s="96">
        <f t="shared" ref="I1847:K1847" si="896">I1848</f>
        <v>27023.98</v>
      </c>
      <c r="J1847" s="96">
        <f t="shared" si="896"/>
        <v>27023.98</v>
      </c>
      <c r="K1847" s="96">
        <f t="shared" si="896"/>
        <v>21623.98</v>
      </c>
      <c r="L1847" s="96">
        <f t="shared" si="878"/>
        <v>73.856477031857636</v>
      </c>
      <c r="M1847" s="96">
        <f t="shared" si="879"/>
        <v>80.017747200819429</v>
      </c>
    </row>
    <row r="1848" spans="1:13" ht="25.5">
      <c r="A1848" s="93" t="s">
        <v>130</v>
      </c>
      <c r="B1848" s="94" t="s">
        <v>795</v>
      </c>
      <c r="C1848" s="94" t="s">
        <v>21</v>
      </c>
      <c r="D1848" s="94" t="s">
        <v>21</v>
      </c>
      <c r="E1848" s="94" t="s">
        <v>821</v>
      </c>
      <c r="F1848" s="94" t="s">
        <v>131</v>
      </c>
      <c r="G1848" s="96">
        <v>29278.400000000001</v>
      </c>
      <c r="H1848" s="96">
        <f>H1849+H1850</f>
        <v>29278.38</v>
      </c>
      <c r="I1848" s="96">
        <f t="shared" ref="I1848:K1848" si="897">I1849+I1850</f>
        <v>27023.98</v>
      </c>
      <c r="J1848" s="96">
        <f t="shared" si="897"/>
        <v>27023.98</v>
      </c>
      <c r="K1848" s="96">
        <f t="shared" si="897"/>
        <v>21623.98</v>
      </c>
      <c r="L1848" s="96">
        <f t="shared" si="878"/>
        <v>73.856477031857636</v>
      </c>
      <c r="M1848" s="96">
        <f t="shared" si="879"/>
        <v>80.017747200819429</v>
      </c>
    </row>
    <row r="1849" spans="1:13">
      <c r="A1849" s="93" t="s">
        <v>132</v>
      </c>
      <c r="B1849" s="94" t="s">
        <v>795</v>
      </c>
      <c r="C1849" s="94" t="s">
        <v>21</v>
      </c>
      <c r="D1849" s="94" t="s">
        <v>21</v>
      </c>
      <c r="E1849" s="94" t="s">
        <v>821</v>
      </c>
      <c r="F1849" s="94" t="s">
        <v>133</v>
      </c>
      <c r="G1849" s="96">
        <v>394.5</v>
      </c>
      <c r="H1849" s="96">
        <v>394.48</v>
      </c>
      <c r="I1849" s="96">
        <v>394.48</v>
      </c>
      <c r="J1849" s="96">
        <v>394.48</v>
      </c>
      <c r="K1849" s="96">
        <v>394.48</v>
      </c>
      <c r="L1849" s="96">
        <f t="shared" si="878"/>
        <v>100</v>
      </c>
      <c r="M1849" s="96">
        <f t="shared" si="879"/>
        <v>100</v>
      </c>
    </row>
    <row r="1850" spans="1:13">
      <c r="A1850" s="93" t="s">
        <v>165</v>
      </c>
      <c r="B1850" s="94" t="s">
        <v>795</v>
      </c>
      <c r="C1850" s="94" t="s">
        <v>21</v>
      </c>
      <c r="D1850" s="94" t="s">
        <v>21</v>
      </c>
      <c r="E1850" s="94" t="s">
        <v>821</v>
      </c>
      <c r="F1850" s="94" t="s">
        <v>166</v>
      </c>
      <c r="G1850" s="96">
        <v>28883.9</v>
      </c>
      <c r="H1850" s="96">
        <v>28883.9</v>
      </c>
      <c r="I1850" s="96">
        <v>26629.5</v>
      </c>
      <c r="J1850" s="96">
        <v>26629.5</v>
      </c>
      <c r="K1850" s="96">
        <v>21229.5</v>
      </c>
      <c r="L1850" s="96">
        <f t="shared" si="878"/>
        <v>73.499423554298417</v>
      </c>
      <c r="M1850" s="96">
        <f t="shared" si="879"/>
        <v>79.72173717118234</v>
      </c>
    </row>
    <row r="1851" spans="1:13">
      <c r="A1851" s="93" t="s">
        <v>481</v>
      </c>
      <c r="B1851" s="94" t="s">
        <v>795</v>
      </c>
      <c r="C1851" s="94" t="s">
        <v>21</v>
      </c>
      <c r="D1851" s="94" t="s">
        <v>21</v>
      </c>
      <c r="E1851" s="94" t="s">
        <v>482</v>
      </c>
      <c r="F1851" s="95" t="s">
        <v>0</v>
      </c>
      <c r="G1851" s="96">
        <v>68265.2</v>
      </c>
      <c r="H1851" s="96">
        <f>H1852</f>
        <v>68265.22</v>
      </c>
      <c r="I1851" s="96">
        <f t="shared" ref="I1851:K1852" si="898">I1852</f>
        <v>68265.22</v>
      </c>
      <c r="J1851" s="96">
        <f t="shared" si="898"/>
        <v>68265.22</v>
      </c>
      <c r="K1851" s="96">
        <f t="shared" si="898"/>
        <v>66295.354850000003</v>
      </c>
      <c r="L1851" s="96">
        <f t="shared" si="878"/>
        <v>97.114394196634834</v>
      </c>
      <c r="M1851" s="96">
        <f t="shared" si="879"/>
        <v>97.114394196634834</v>
      </c>
    </row>
    <row r="1852" spans="1:13">
      <c r="A1852" s="93" t="s">
        <v>156</v>
      </c>
      <c r="B1852" s="94" t="s">
        <v>795</v>
      </c>
      <c r="C1852" s="94" t="s">
        <v>21</v>
      </c>
      <c r="D1852" s="94" t="s">
        <v>21</v>
      </c>
      <c r="E1852" s="94" t="s">
        <v>482</v>
      </c>
      <c r="F1852" s="94" t="s">
        <v>157</v>
      </c>
      <c r="G1852" s="96">
        <v>68265.2</v>
      </c>
      <c r="H1852" s="96">
        <f>H1853</f>
        <v>68265.22</v>
      </c>
      <c r="I1852" s="96">
        <f t="shared" si="898"/>
        <v>68265.22</v>
      </c>
      <c r="J1852" s="96">
        <f t="shared" si="898"/>
        <v>68265.22</v>
      </c>
      <c r="K1852" s="96">
        <f t="shared" si="898"/>
        <v>66295.354850000003</v>
      </c>
      <c r="L1852" s="96">
        <f t="shared" si="878"/>
        <v>97.114394196634834</v>
      </c>
      <c r="M1852" s="96">
        <f t="shared" si="879"/>
        <v>97.114394196634834</v>
      </c>
    </row>
    <row r="1853" spans="1:13" ht="25.5">
      <c r="A1853" s="93" t="s">
        <v>294</v>
      </c>
      <c r="B1853" s="94" t="s">
        <v>795</v>
      </c>
      <c r="C1853" s="94" t="s">
        <v>21</v>
      </c>
      <c r="D1853" s="94" t="s">
        <v>21</v>
      </c>
      <c r="E1853" s="94" t="s">
        <v>482</v>
      </c>
      <c r="F1853" s="94" t="s">
        <v>295</v>
      </c>
      <c r="G1853" s="96">
        <v>68265.2</v>
      </c>
      <c r="H1853" s="96">
        <v>68265.22</v>
      </c>
      <c r="I1853" s="96">
        <v>68265.22</v>
      </c>
      <c r="J1853" s="96">
        <v>68265.22</v>
      </c>
      <c r="K1853" s="96">
        <v>66295.354850000003</v>
      </c>
      <c r="L1853" s="96">
        <f t="shared" si="878"/>
        <v>97.114394196634834</v>
      </c>
      <c r="M1853" s="96">
        <f t="shared" si="879"/>
        <v>97.114394196634834</v>
      </c>
    </row>
    <row r="1854" spans="1:13" ht="25.5">
      <c r="A1854" s="93" t="s">
        <v>822</v>
      </c>
      <c r="B1854" s="94" t="s">
        <v>795</v>
      </c>
      <c r="C1854" s="94" t="s">
        <v>21</v>
      </c>
      <c r="D1854" s="94" t="s">
        <v>21</v>
      </c>
      <c r="E1854" s="94" t="s">
        <v>823</v>
      </c>
      <c r="F1854" s="95" t="s">
        <v>0</v>
      </c>
      <c r="G1854" s="96">
        <v>234770</v>
      </c>
      <c r="H1854" s="96">
        <f>H1855</f>
        <v>234770</v>
      </c>
      <c r="I1854" s="96">
        <f t="shared" ref="I1854:K1855" si="899">I1855</f>
        <v>232898</v>
      </c>
      <c r="J1854" s="96">
        <f t="shared" si="899"/>
        <v>232898</v>
      </c>
      <c r="K1854" s="96">
        <f t="shared" si="899"/>
        <v>221113.14457</v>
      </c>
      <c r="L1854" s="96">
        <f t="shared" si="878"/>
        <v>94.182878804787663</v>
      </c>
      <c r="M1854" s="96">
        <f t="shared" si="879"/>
        <v>94.939906985032081</v>
      </c>
    </row>
    <row r="1855" spans="1:13">
      <c r="A1855" s="93" t="s">
        <v>105</v>
      </c>
      <c r="B1855" s="94" t="s">
        <v>795</v>
      </c>
      <c r="C1855" s="94" t="s">
        <v>21</v>
      </c>
      <c r="D1855" s="94" t="s">
        <v>21</v>
      </c>
      <c r="E1855" s="94" t="s">
        <v>823</v>
      </c>
      <c r="F1855" s="94" t="s">
        <v>106</v>
      </c>
      <c r="G1855" s="96">
        <v>234770</v>
      </c>
      <c r="H1855" s="96">
        <f>H1856</f>
        <v>234770</v>
      </c>
      <c r="I1855" s="96">
        <f t="shared" si="899"/>
        <v>232898</v>
      </c>
      <c r="J1855" s="96">
        <f t="shared" si="899"/>
        <v>232898</v>
      </c>
      <c r="K1855" s="96">
        <f t="shared" si="899"/>
        <v>221113.14457</v>
      </c>
      <c r="L1855" s="96">
        <f t="shared" si="878"/>
        <v>94.182878804787663</v>
      </c>
      <c r="M1855" s="96">
        <f t="shared" si="879"/>
        <v>94.939906985032081</v>
      </c>
    </row>
    <row r="1856" spans="1:13">
      <c r="A1856" s="93" t="s">
        <v>144</v>
      </c>
      <c r="B1856" s="94" t="s">
        <v>795</v>
      </c>
      <c r="C1856" s="94" t="s">
        <v>21</v>
      </c>
      <c r="D1856" s="94" t="s">
        <v>21</v>
      </c>
      <c r="E1856" s="94" t="s">
        <v>823</v>
      </c>
      <c r="F1856" s="94" t="s">
        <v>145</v>
      </c>
      <c r="G1856" s="96">
        <v>234770</v>
      </c>
      <c r="H1856" s="96">
        <v>234770</v>
      </c>
      <c r="I1856" s="96">
        <v>232898</v>
      </c>
      <c r="J1856" s="96">
        <v>232898</v>
      </c>
      <c r="K1856" s="96">
        <v>221113.14457</v>
      </c>
      <c r="L1856" s="96">
        <f t="shared" si="878"/>
        <v>94.182878804787663</v>
      </c>
      <c r="M1856" s="96">
        <f t="shared" si="879"/>
        <v>94.939906985032081</v>
      </c>
    </row>
    <row r="1857" spans="1:14">
      <c r="A1857" s="97" t="s">
        <v>0</v>
      </c>
      <c r="B1857" s="95" t="s">
        <v>0</v>
      </c>
      <c r="C1857" s="95" t="s">
        <v>0</v>
      </c>
      <c r="D1857" s="95" t="s">
        <v>0</v>
      </c>
      <c r="E1857" s="95" t="s">
        <v>0</v>
      </c>
      <c r="F1857" s="95" t="s">
        <v>0</v>
      </c>
      <c r="G1857" s="98" t="s">
        <v>0</v>
      </c>
      <c r="H1857" s="98"/>
      <c r="I1857" s="98"/>
      <c r="J1857" s="98"/>
      <c r="K1857" s="98"/>
      <c r="L1857" s="98"/>
      <c r="M1857" s="98"/>
    </row>
    <row r="1858" spans="1:14">
      <c r="A1858" s="93" t="s">
        <v>69</v>
      </c>
      <c r="B1858" s="94" t="s">
        <v>795</v>
      </c>
      <c r="C1858" s="94" t="s">
        <v>32</v>
      </c>
      <c r="D1858" s="95" t="s">
        <v>0</v>
      </c>
      <c r="E1858" s="95" t="s">
        <v>0</v>
      </c>
      <c r="F1858" s="95" t="s">
        <v>0</v>
      </c>
      <c r="G1858" s="96">
        <v>9938528.6999999993</v>
      </c>
      <c r="H1858" s="96">
        <f>H1859+H1868+H1922+H2125+H2135</f>
        <v>9944102.9680000003</v>
      </c>
      <c r="I1858" s="96">
        <f t="shared" ref="I1858:K1858" si="900">I1859+I1868+I1922+I2125+I2135</f>
        <v>7217574.4852260007</v>
      </c>
      <c r="J1858" s="96">
        <f t="shared" si="900"/>
        <v>7197839.820220001</v>
      </c>
      <c r="K1858" s="96">
        <f t="shared" si="900"/>
        <v>7158711.7588500017</v>
      </c>
      <c r="L1858" s="96">
        <f t="shared" si="878"/>
        <v>71.989517625537928</v>
      </c>
      <c r="M1858" s="96">
        <f t="shared" si="879"/>
        <v>99.184452803410778</v>
      </c>
    </row>
    <row r="1859" spans="1:14">
      <c r="A1859" s="93" t="s">
        <v>70</v>
      </c>
      <c r="B1859" s="94" t="s">
        <v>795</v>
      </c>
      <c r="C1859" s="94" t="s">
        <v>32</v>
      </c>
      <c r="D1859" s="94" t="s">
        <v>9</v>
      </c>
      <c r="E1859" s="95" t="s">
        <v>0</v>
      </c>
      <c r="F1859" s="95" t="s">
        <v>0</v>
      </c>
      <c r="G1859" s="96">
        <v>56862.400000000001</v>
      </c>
      <c r="H1859" s="96">
        <f>H1860</f>
        <v>56862.400000000001</v>
      </c>
      <c r="I1859" s="96">
        <f t="shared" ref="I1859:K1861" si="901">I1860</f>
        <v>32492.96774</v>
      </c>
      <c r="J1859" s="96">
        <f t="shared" si="901"/>
        <v>32492.96774</v>
      </c>
      <c r="K1859" s="96">
        <f t="shared" si="901"/>
        <v>32492.804319999999</v>
      </c>
      <c r="L1859" s="96">
        <f t="shared" si="878"/>
        <v>57.142864740144631</v>
      </c>
      <c r="M1859" s="96">
        <f t="shared" si="879"/>
        <v>99.9994970604061</v>
      </c>
    </row>
    <row r="1860" spans="1:14" ht="25.5">
      <c r="A1860" s="93" t="s">
        <v>404</v>
      </c>
      <c r="B1860" s="94" t="s">
        <v>795</v>
      </c>
      <c r="C1860" s="94" t="s">
        <v>32</v>
      </c>
      <c r="D1860" s="94" t="s">
        <v>9</v>
      </c>
      <c r="E1860" s="94" t="s">
        <v>405</v>
      </c>
      <c r="F1860" s="95" t="s">
        <v>0</v>
      </c>
      <c r="G1860" s="96">
        <v>56862.400000000001</v>
      </c>
      <c r="H1860" s="96">
        <f>H1861</f>
        <v>56862.400000000001</v>
      </c>
      <c r="I1860" s="96">
        <f t="shared" si="901"/>
        <v>32492.96774</v>
      </c>
      <c r="J1860" s="96">
        <f t="shared" si="901"/>
        <v>32492.96774</v>
      </c>
      <c r="K1860" s="96">
        <f t="shared" si="901"/>
        <v>32492.804319999999</v>
      </c>
      <c r="L1860" s="96">
        <f t="shared" si="878"/>
        <v>57.142864740144631</v>
      </c>
      <c r="M1860" s="96">
        <f t="shared" si="879"/>
        <v>99.9994970604061</v>
      </c>
    </row>
    <row r="1861" spans="1:14" ht="25.5">
      <c r="A1861" s="93" t="s">
        <v>824</v>
      </c>
      <c r="B1861" s="94" t="s">
        <v>795</v>
      </c>
      <c r="C1861" s="94" t="s">
        <v>32</v>
      </c>
      <c r="D1861" s="94" t="s">
        <v>9</v>
      </c>
      <c r="E1861" s="94" t="s">
        <v>825</v>
      </c>
      <c r="F1861" s="95" t="s">
        <v>0</v>
      </c>
      <c r="G1861" s="96">
        <v>56862.400000000001</v>
      </c>
      <c r="H1861" s="96">
        <f>H1862</f>
        <v>56862.400000000001</v>
      </c>
      <c r="I1861" s="96">
        <f t="shared" si="901"/>
        <v>32492.96774</v>
      </c>
      <c r="J1861" s="96">
        <f t="shared" si="901"/>
        <v>32492.96774</v>
      </c>
      <c r="K1861" s="96">
        <f t="shared" si="901"/>
        <v>32492.804319999999</v>
      </c>
      <c r="L1861" s="96">
        <f t="shared" si="878"/>
        <v>57.142864740144631</v>
      </c>
      <c r="M1861" s="96">
        <f t="shared" si="879"/>
        <v>99.9994970604061</v>
      </c>
    </row>
    <row r="1862" spans="1:14">
      <c r="A1862" s="93" t="s">
        <v>826</v>
      </c>
      <c r="B1862" s="94" t="s">
        <v>795</v>
      </c>
      <c r="C1862" s="94" t="s">
        <v>32</v>
      </c>
      <c r="D1862" s="94" t="s">
        <v>9</v>
      </c>
      <c r="E1862" s="94" t="s">
        <v>827</v>
      </c>
      <c r="F1862" s="95" t="s">
        <v>0</v>
      </c>
      <c r="G1862" s="96">
        <v>56862.400000000001</v>
      </c>
      <c r="H1862" s="96">
        <f>H1863+H1865</f>
        <v>56862.400000000001</v>
      </c>
      <c r="I1862" s="96">
        <f t="shared" ref="I1862:K1862" si="902">I1863+I1865</f>
        <v>32492.96774</v>
      </c>
      <c r="J1862" s="96">
        <f t="shared" si="902"/>
        <v>32492.96774</v>
      </c>
      <c r="K1862" s="96">
        <f t="shared" si="902"/>
        <v>32492.804319999999</v>
      </c>
      <c r="L1862" s="96">
        <f t="shared" si="878"/>
        <v>57.142864740144631</v>
      </c>
      <c r="M1862" s="96">
        <f t="shared" si="879"/>
        <v>99.9994970604061</v>
      </c>
    </row>
    <row r="1863" spans="1:14">
      <c r="A1863" s="93" t="s">
        <v>152</v>
      </c>
      <c r="B1863" s="94" t="s">
        <v>795</v>
      </c>
      <c r="C1863" s="94" t="s">
        <v>32</v>
      </c>
      <c r="D1863" s="94" t="s">
        <v>9</v>
      </c>
      <c r="E1863" s="94" t="s">
        <v>827</v>
      </c>
      <c r="F1863" s="94" t="s">
        <v>153</v>
      </c>
      <c r="G1863" s="96">
        <v>423.3</v>
      </c>
      <c r="H1863" s="96">
        <f>H1864</f>
        <v>423.3</v>
      </c>
      <c r="I1863" s="96">
        <f t="shared" ref="I1863:K1863" si="903">I1864</f>
        <v>199.50221999999999</v>
      </c>
      <c r="J1863" s="96">
        <f t="shared" si="903"/>
        <v>199.50221999999999</v>
      </c>
      <c r="K1863" s="96">
        <f t="shared" si="903"/>
        <v>199.46718999999999</v>
      </c>
      <c r="L1863" s="96">
        <f t="shared" si="878"/>
        <v>47.121944247578547</v>
      </c>
      <c r="M1863" s="96">
        <f t="shared" si="879"/>
        <v>99.982441298146952</v>
      </c>
    </row>
    <row r="1864" spans="1:14" ht="25.5">
      <c r="A1864" s="93" t="s">
        <v>154</v>
      </c>
      <c r="B1864" s="94" t="s">
        <v>795</v>
      </c>
      <c r="C1864" s="94" t="s">
        <v>32</v>
      </c>
      <c r="D1864" s="94" t="s">
        <v>9</v>
      </c>
      <c r="E1864" s="94" t="s">
        <v>827</v>
      </c>
      <c r="F1864" s="94" t="s">
        <v>155</v>
      </c>
      <c r="G1864" s="96">
        <v>423.3</v>
      </c>
      <c r="H1864" s="96">
        <v>423.3</v>
      </c>
      <c r="I1864" s="96">
        <v>199.50221999999999</v>
      </c>
      <c r="J1864" s="96">
        <v>199.50221999999999</v>
      </c>
      <c r="K1864" s="96">
        <v>199.46718999999999</v>
      </c>
      <c r="L1864" s="96">
        <f t="shared" si="878"/>
        <v>47.121944247578547</v>
      </c>
      <c r="M1864" s="96">
        <f t="shared" si="879"/>
        <v>99.982441298146952</v>
      </c>
    </row>
    <row r="1865" spans="1:14">
      <c r="A1865" s="93" t="s">
        <v>156</v>
      </c>
      <c r="B1865" s="94" t="s">
        <v>795</v>
      </c>
      <c r="C1865" s="94" t="s">
        <v>32</v>
      </c>
      <c r="D1865" s="94" t="s">
        <v>9</v>
      </c>
      <c r="E1865" s="94" t="s">
        <v>827</v>
      </c>
      <c r="F1865" s="94" t="s">
        <v>157</v>
      </c>
      <c r="G1865" s="96">
        <v>56439.1</v>
      </c>
      <c r="H1865" s="96">
        <f>H1866</f>
        <v>56439.1</v>
      </c>
      <c r="I1865" s="96">
        <f t="shared" ref="I1865:K1865" si="904">I1866</f>
        <v>32293.465520000002</v>
      </c>
      <c r="J1865" s="96">
        <f t="shared" si="904"/>
        <v>32293.465520000002</v>
      </c>
      <c r="K1865" s="96">
        <f t="shared" si="904"/>
        <v>32293.33713</v>
      </c>
      <c r="L1865" s="96">
        <f t="shared" si="878"/>
        <v>57.218022842320302</v>
      </c>
      <c r="M1865" s="96">
        <f t="shared" si="879"/>
        <v>99.999602427308645</v>
      </c>
    </row>
    <row r="1866" spans="1:14" ht="25.5">
      <c r="A1866" s="93" t="s">
        <v>294</v>
      </c>
      <c r="B1866" s="94" t="s">
        <v>795</v>
      </c>
      <c r="C1866" s="94" t="s">
        <v>32</v>
      </c>
      <c r="D1866" s="94" t="s">
        <v>9</v>
      </c>
      <c r="E1866" s="94" t="s">
        <v>827</v>
      </c>
      <c r="F1866" s="94" t="s">
        <v>295</v>
      </c>
      <c r="G1866" s="96">
        <v>56439.1</v>
      </c>
      <c r="H1866" s="96">
        <v>56439.1</v>
      </c>
      <c r="I1866" s="96">
        <v>32293.465520000002</v>
      </c>
      <c r="J1866" s="96">
        <v>32293.465520000002</v>
      </c>
      <c r="K1866" s="96">
        <v>32293.33713</v>
      </c>
      <c r="L1866" s="96">
        <f t="shared" si="878"/>
        <v>57.218022842320302</v>
      </c>
      <c r="M1866" s="96">
        <f t="shared" si="879"/>
        <v>99.999602427308645</v>
      </c>
    </row>
    <row r="1867" spans="1:14" s="28" customFormat="1">
      <c r="A1867" s="93"/>
      <c r="B1867" s="94"/>
      <c r="C1867" s="94"/>
      <c r="D1867" s="94"/>
      <c r="E1867" s="94"/>
      <c r="F1867" s="94"/>
      <c r="G1867" s="96"/>
      <c r="H1867" s="96"/>
      <c r="I1867" s="96"/>
      <c r="J1867" s="96"/>
      <c r="K1867" s="96"/>
      <c r="L1867" s="96"/>
      <c r="M1867" s="96"/>
      <c r="N1867" s="60"/>
    </row>
    <row r="1868" spans="1:14" ht="13.5" customHeight="1">
      <c r="A1868" s="93" t="s">
        <v>71</v>
      </c>
      <c r="B1868" s="94" t="s">
        <v>795</v>
      </c>
      <c r="C1868" s="94" t="s">
        <v>32</v>
      </c>
      <c r="D1868" s="94" t="s">
        <v>11</v>
      </c>
      <c r="E1868" s="95" t="s">
        <v>0</v>
      </c>
      <c r="F1868" s="95" t="s">
        <v>0</v>
      </c>
      <c r="G1868" s="96">
        <v>1997409.7</v>
      </c>
      <c r="H1868" s="96">
        <f>H1869+H1914</f>
        <v>2001409.655</v>
      </c>
      <c r="I1868" s="96">
        <f t="shared" ref="I1868:K1868" si="905">I1869+I1914</f>
        <v>1494075.8935799997</v>
      </c>
      <c r="J1868" s="96">
        <f t="shared" si="905"/>
        <v>1493793.4234099998</v>
      </c>
      <c r="K1868" s="96">
        <f t="shared" si="905"/>
        <v>1469857.9275</v>
      </c>
      <c r="L1868" s="96">
        <f t="shared" si="878"/>
        <v>73.441133044798875</v>
      </c>
      <c r="M1868" s="96">
        <f t="shared" si="879"/>
        <v>98.379067209098039</v>
      </c>
    </row>
    <row r="1869" spans="1:14" ht="25.5">
      <c r="A1869" s="93" t="s">
        <v>404</v>
      </c>
      <c r="B1869" s="94" t="s">
        <v>795</v>
      </c>
      <c r="C1869" s="94" t="s">
        <v>32</v>
      </c>
      <c r="D1869" s="94" t="s">
        <v>11</v>
      </c>
      <c r="E1869" s="94" t="s">
        <v>405</v>
      </c>
      <c r="F1869" s="95" t="s">
        <v>0</v>
      </c>
      <c r="G1869" s="96">
        <v>1994963.7</v>
      </c>
      <c r="H1869" s="96">
        <f>H1870+H1893+H1897+H1902+H1910</f>
        <v>1998963.655</v>
      </c>
      <c r="I1869" s="96">
        <f t="shared" ref="I1869:K1869" si="906">I1870+I1893+I1897+I1902+I1910</f>
        <v>1491629.8935799997</v>
      </c>
      <c r="J1869" s="96">
        <f t="shared" si="906"/>
        <v>1491347.4234099998</v>
      </c>
      <c r="K1869" s="96">
        <f t="shared" si="906"/>
        <v>1467411.9275</v>
      </c>
      <c r="L1869" s="96">
        <f t="shared" si="878"/>
        <v>73.408634710769661</v>
      </c>
      <c r="M1869" s="96">
        <f t="shared" si="879"/>
        <v>98.376409176013823</v>
      </c>
    </row>
    <row r="1870" spans="1:14" ht="38.25">
      <c r="A1870" s="93" t="s">
        <v>828</v>
      </c>
      <c r="B1870" s="94" t="s">
        <v>795</v>
      </c>
      <c r="C1870" s="94" t="s">
        <v>32</v>
      </c>
      <c r="D1870" s="94" t="s">
        <v>11</v>
      </c>
      <c r="E1870" s="94" t="s">
        <v>829</v>
      </c>
      <c r="F1870" s="95" t="s">
        <v>0</v>
      </c>
      <c r="G1870" s="96">
        <v>1958493.7</v>
      </c>
      <c r="H1870" s="96">
        <f>H1871+H1882+H1885+H1890</f>
        <v>1958493.655</v>
      </c>
      <c r="I1870" s="96">
        <f t="shared" ref="I1870:K1870" si="907">I1871+I1882+I1885+I1890</f>
        <v>1455359.8935799997</v>
      </c>
      <c r="J1870" s="96">
        <f t="shared" si="907"/>
        <v>1455077.4234099998</v>
      </c>
      <c r="K1870" s="96">
        <f t="shared" si="907"/>
        <v>1431141.9275</v>
      </c>
      <c r="L1870" s="96">
        <f t="shared" si="878"/>
        <v>73.073605515459278</v>
      </c>
      <c r="M1870" s="96">
        <f t="shared" si="879"/>
        <v>98.335946580166748</v>
      </c>
    </row>
    <row r="1871" spans="1:14">
      <c r="A1871" s="93" t="s">
        <v>128</v>
      </c>
      <c r="B1871" s="94" t="s">
        <v>795</v>
      </c>
      <c r="C1871" s="94" t="s">
        <v>32</v>
      </c>
      <c r="D1871" s="94" t="s">
        <v>11</v>
      </c>
      <c r="E1871" s="94" t="s">
        <v>830</v>
      </c>
      <c r="F1871" s="95" t="s">
        <v>0</v>
      </c>
      <c r="G1871" s="96">
        <v>1886420.2</v>
      </c>
      <c r="H1871" s="96">
        <f>H1872+H1874+H1876+H1879</f>
        <v>1886420.155</v>
      </c>
      <c r="I1871" s="96">
        <f t="shared" ref="I1871:K1871" si="908">I1872+I1874+I1876+I1879</f>
        <v>1451722.8015799997</v>
      </c>
      <c r="J1871" s="96">
        <f t="shared" si="908"/>
        <v>1451440.3314099999</v>
      </c>
      <c r="K1871" s="96">
        <f t="shared" si="908"/>
        <v>1427504.8355</v>
      </c>
      <c r="L1871" s="96">
        <f t="shared" si="878"/>
        <v>75.672687853570991</v>
      </c>
      <c r="M1871" s="96">
        <f t="shared" si="879"/>
        <v>98.331777522978783</v>
      </c>
    </row>
    <row r="1872" spans="1:14" ht="38.25">
      <c r="A1872" s="93" t="s">
        <v>148</v>
      </c>
      <c r="B1872" s="94" t="s">
        <v>795</v>
      </c>
      <c r="C1872" s="94" t="s">
        <v>32</v>
      </c>
      <c r="D1872" s="94" t="s">
        <v>11</v>
      </c>
      <c r="E1872" s="94" t="s">
        <v>830</v>
      </c>
      <c r="F1872" s="94" t="s">
        <v>149</v>
      </c>
      <c r="G1872" s="96">
        <v>270187.7</v>
      </c>
      <c r="H1872" s="96">
        <f>H1873</f>
        <v>270187.7</v>
      </c>
      <c r="I1872" s="96">
        <f t="shared" ref="I1872:K1872" si="909">I1873</f>
        <v>199784.18400000001</v>
      </c>
      <c r="J1872" s="96">
        <f t="shared" si="909"/>
        <v>199651.68062999999</v>
      </c>
      <c r="K1872" s="96">
        <f t="shared" si="909"/>
        <v>176906.19584999999</v>
      </c>
      <c r="L1872" s="96">
        <f t="shared" si="878"/>
        <v>65.475295822126611</v>
      </c>
      <c r="M1872" s="96">
        <f t="shared" si="879"/>
        <v>88.548649001164165</v>
      </c>
    </row>
    <row r="1873" spans="1:13">
      <c r="A1873" s="93" t="s">
        <v>323</v>
      </c>
      <c r="B1873" s="94" t="s">
        <v>795</v>
      </c>
      <c r="C1873" s="94" t="s">
        <v>32</v>
      </c>
      <c r="D1873" s="94" t="s">
        <v>11</v>
      </c>
      <c r="E1873" s="94" t="s">
        <v>830</v>
      </c>
      <c r="F1873" s="94" t="s">
        <v>324</v>
      </c>
      <c r="G1873" s="96">
        <v>270187.7</v>
      </c>
      <c r="H1873" s="96">
        <f>260086.9+10100.8</f>
        <v>270187.7</v>
      </c>
      <c r="I1873" s="96">
        <v>199784.18400000001</v>
      </c>
      <c r="J1873" s="96">
        <v>199651.68062999999</v>
      </c>
      <c r="K1873" s="96">
        <v>176906.19584999999</v>
      </c>
      <c r="L1873" s="96">
        <f t="shared" si="878"/>
        <v>65.475295822126611</v>
      </c>
      <c r="M1873" s="96">
        <f t="shared" si="879"/>
        <v>88.548649001164165</v>
      </c>
    </row>
    <row r="1874" spans="1:13">
      <c r="A1874" s="93" t="s">
        <v>152</v>
      </c>
      <c r="B1874" s="94" t="s">
        <v>795</v>
      </c>
      <c r="C1874" s="94" t="s">
        <v>32</v>
      </c>
      <c r="D1874" s="94" t="s">
        <v>11</v>
      </c>
      <c r="E1874" s="94" t="s">
        <v>830</v>
      </c>
      <c r="F1874" s="94" t="s">
        <v>153</v>
      </c>
      <c r="G1874" s="96">
        <v>27961.1</v>
      </c>
      <c r="H1874" s="96">
        <f>H1875</f>
        <v>27955.901999999998</v>
      </c>
      <c r="I1874" s="96">
        <f t="shared" ref="I1874:K1874" si="910">I1875</f>
        <v>18909.87458</v>
      </c>
      <c r="J1874" s="96">
        <f t="shared" si="910"/>
        <v>18795.263780000001</v>
      </c>
      <c r="K1874" s="96">
        <f t="shared" si="910"/>
        <v>18089.768169999999</v>
      </c>
      <c r="L1874" s="96">
        <f t="shared" si="878"/>
        <v>64.708225726360041</v>
      </c>
      <c r="M1874" s="96">
        <f t="shared" si="879"/>
        <v>95.663078533226312</v>
      </c>
    </row>
    <row r="1875" spans="1:13" ht="25.5">
      <c r="A1875" s="93" t="s">
        <v>154</v>
      </c>
      <c r="B1875" s="94" t="s">
        <v>795</v>
      </c>
      <c r="C1875" s="94" t="s">
        <v>32</v>
      </c>
      <c r="D1875" s="94" t="s">
        <v>11</v>
      </c>
      <c r="E1875" s="94" t="s">
        <v>830</v>
      </c>
      <c r="F1875" s="94" t="s">
        <v>155</v>
      </c>
      <c r="G1875" s="96">
        <v>27961.1</v>
      </c>
      <c r="H1875" s="96">
        <v>27955.901999999998</v>
      </c>
      <c r="I1875" s="96">
        <v>18909.87458</v>
      </c>
      <c r="J1875" s="96">
        <v>18795.263780000001</v>
      </c>
      <c r="K1875" s="96">
        <v>18089.768169999999</v>
      </c>
      <c r="L1875" s="96">
        <f t="shared" si="878"/>
        <v>64.708225726360041</v>
      </c>
      <c r="M1875" s="96">
        <f t="shared" si="879"/>
        <v>95.663078533226312</v>
      </c>
    </row>
    <row r="1876" spans="1:13" ht="25.5">
      <c r="A1876" s="93" t="s">
        <v>130</v>
      </c>
      <c r="B1876" s="94" t="s">
        <v>795</v>
      </c>
      <c r="C1876" s="94" t="s">
        <v>32</v>
      </c>
      <c r="D1876" s="94" t="s">
        <v>11</v>
      </c>
      <c r="E1876" s="94" t="s">
        <v>830</v>
      </c>
      <c r="F1876" s="94" t="s">
        <v>131</v>
      </c>
      <c r="G1876" s="96">
        <v>1587571.9</v>
      </c>
      <c r="H1876" s="96">
        <f>H1877+H1878</f>
        <v>1587571.8530000001</v>
      </c>
      <c r="I1876" s="96">
        <f t="shared" ref="I1876:K1876" si="911">I1877+I1878</f>
        <v>1232476.0049999999</v>
      </c>
      <c r="J1876" s="96">
        <f t="shared" si="911"/>
        <v>1232476.0049999999</v>
      </c>
      <c r="K1876" s="96">
        <f t="shared" si="911"/>
        <v>1232051.1609499999</v>
      </c>
      <c r="L1876" s="96">
        <f t="shared" si="878"/>
        <v>77.606009367186729</v>
      </c>
      <c r="M1876" s="96">
        <f t="shared" si="879"/>
        <v>99.965529223426955</v>
      </c>
    </row>
    <row r="1877" spans="1:13">
      <c r="A1877" s="93" t="s">
        <v>132</v>
      </c>
      <c r="B1877" s="94" t="s">
        <v>795</v>
      </c>
      <c r="C1877" s="94" t="s">
        <v>32</v>
      </c>
      <c r="D1877" s="94" t="s">
        <v>11</v>
      </c>
      <c r="E1877" s="94" t="s">
        <v>830</v>
      </c>
      <c r="F1877" s="94" t="s">
        <v>133</v>
      </c>
      <c r="G1877" s="96">
        <v>1483098.4</v>
      </c>
      <c r="H1877" s="96">
        <f>1466365.773+16732.58</f>
        <v>1483098.3530000001</v>
      </c>
      <c r="I1877" s="96">
        <v>1146416.0049999999</v>
      </c>
      <c r="J1877" s="96">
        <v>1146416.0049999999</v>
      </c>
      <c r="K1877" s="96">
        <v>1145991.1609499999</v>
      </c>
      <c r="L1877" s="96">
        <f t="shared" ref="L1877:L1948" si="912">K1877/H1877*100</f>
        <v>77.270071713848083</v>
      </c>
      <c r="M1877" s="96">
        <f t="shared" ref="M1877:M1948" si="913">K1877/I1877*100</f>
        <v>99.962941545813464</v>
      </c>
    </row>
    <row r="1878" spans="1:13">
      <c r="A1878" s="93" t="s">
        <v>165</v>
      </c>
      <c r="B1878" s="94" t="s">
        <v>795</v>
      </c>
      <c r="C1878" s="94" t="s">
        <v>32</v>
      </c>
      <c r="D1878" s="94" t="s">
        <v>11</v>
      </c>
      <c r="E1878" s="94" t="s">
        <v>830</v>
      </c>
      <c r="F1878" s="94" t="s">
        <v>166</v>
      </c>
      <c r="G1878" s="96">
        <v>104473.5</v>
      </c>
      <c r="H1878" s="96">
        <v>104473.5</v>
      </c>
      <c r="I1878" s="96">
        <v>86060</v>
      </c>
      <c r="J1878" s="96">
        <v>86060</v>
      </c>
      <c r="K1878" s="96">
        <v>86060</v>
      </c>
      <c r="L1878" s="96">
        <f t="shared" si="912"/>
        <v>82.374956328638362</v>
      </c>
      <c r="M1878" s="96">
        <f t="shared" si="913"/>
        <v>100</v>
      </c>
    </row>
    <row r="1879" spans="1:13">
      <c r="A1879" s="93" t="s">
        <v>160</v>
      </c>
      <c r="B1879" s="94" t="s">
        <v>795</v>
      </c>
      <c r="C1879" s="94" t="s">
        <v>32</v>
      </c>
      <c r="D1879" s="94" t="s">
        <v>11</v>
      </c>
      <c r="E1879" s="94" t="s">
        <v>830</v>
      </c>
      <c r="F1879" s="94" t="s">
        <v>161</v>
      </c>
      <c r="G1879" s="96">
        <v>699.5</v>
      </c>
      <c r="H1879" s="96">
        <f>H1880+H1881</f>
        <v>704.7</v>
      </c>
      <c r="I1879" s="96">
        <f t="shared" ref="I1879:K1879" si="914">I1880+I1881</f>
        <v>552.73800000000006</v>
      </c>
      <c r="J1879" s="96">
        <f t="shared" si="914"/>
        <v>517.38200000000006</v>
      </c>
      <c r="K1879" s="96">
        <f t="shared" si="914"/>
        <v>457.71053000000001</v>
      </c>
      <c r="L1879" s="96">
        <f t="shared" si="912"/>
        <v>64.951118206328928</v>
      </c>
      <c r="M1879" s="96">
        <f t="shared" si="913"/>
        <v>82.80786376185462</v>
      </c>
    </row>
    <row r="1880" spans="1:13">
      <c r="A1880" s="93" t="s">
        <v>277</v>
      </c>
      <c r="B1880" s="94" t="s">
        <v>795</v>
      </c>
      <c r="C1880" s="94" t="s">
        <v>32</v>
      </c>
      <c r="D1880" s="94" t="s">
        <v>11</v>
      </c>
      <c r="E1880" s="94" t="s">
        <v>830</v>
      </c>
      <c r="F1880" s="94" t="s">
        <v>278</v>
      </c>
      <c r="G1880" s="96">
        <v>28</v>
      </c>
      <c r="H1880" s="96">
        <v>59.9</v>
      </c>
      <c r="I1880" s="96">
        <v>59.9</v>
      </c>
      <c r="J1880" s="96">
        <v>59.9</v>
      </c>
      <c r="K1880" s="96">
        <v>59.5</v>
      </c>
      <c r="L1880" s="96">
        <f t="shared" si="912"/>
        <v>99.332220367278808</v>
      </c>
      <c r="M1880" s="96">
        <f t="shared" si="913"/>
        <v>99.332220367278808</v>
      </c>
    </row>
    <row r="1881" spans="1:13">
      <c r="A1881" s="93" t="s">
        <v>162</v>
      </c>
      <c r="B1881" s="94" t="s">
        <v>795</v>
      </c>
      <c r="C1881" s="94" t="s">
        <v>32</v>
      </c>
      <c r="D1881" s="94" t="s">
        <v>11</v>
      </c>
      <c r="E1881" s="94" t="s">
        <v>830</v>
      </c>
      <c r="F1881" s="94" t="s">
        <v>163</v>
      </c>
      <c r="G1881" s="96">
        <v>671.5</v>
      </c>
      <c r="H1881" s="96">
        <f>490.457+132.21+22.133</f>
        <v>644.80000000000007</v>
      </c>
      <c r="I1881" s="96">
        <v>492.83800000000002</v>
      </c>
      <c r="J1881" s="96">
        <v>457.48200000000003</v>
      </c>
      <c r="K1881" s="96">
        <v>398.21053000000001</v>
      </c>
      <c r="L1881" s="96">
        <f t="shared" si="912"/>
        <v>61.757216191066988</v>
      </c>
      <c r="M1881" s="96">
        <f t="shared" si="913"/>
        <v>80.799477718844727</v>
      </c>
    </row>
    <row r="1882" spans="1:13" ht="51">
      <c r="A1882" s="93" t="s">
        <v>432</v>
      </c>
      <c r="B1882" s="94" t="s">
        <v>795</v>
      </c>
      <c r="C1882" s="94" t="s">
        <v>32</v>
      </c>
      <c r="D1882" s="94" t="s">
        <v>11</v>
      </c>
      <c r="E1882" s="94" t="s">
        <v>831</v>
      </c>
      <c r="F1882" s="95" t="s">
        <v>0</v>
      </c>
      <c r="G1882" s="96">
        <v>31269.200000000001</v>
      </c>
      <c r="H1882" s="96">
        <f>H1883</f>
        <v>31269.200000000001</v>
      </c>
      <c r="I1882" s="96">
        <f t="shared" ref="I1882:K1883" si="915">I1883</f>
        <v>0</v>
      </c>
      <c r="J1882" s="96">
        <f t="shared" si="915"/>
        <v>0</v>
      </c>
      <c r="K1882" s="96">
        <f t="shared" si="915"/>
        <v>0</v>
      </c>
      <c r="L1882" s="96">
        <f t="shared" si="912"/>
        <v>0</v>
      </c>
      <c r="M1882" s="96">
        <v>0</v>
      </c>
    </row>
    <row r="1883" spans="1:13">
      <c r="A1883" s="93" t="s">
        <v>160</v>
      </c>
      <c r="B1883" s="94" t="s">
        <v>795</v>
      </c>
      <c r="C1883" s="94" t="s">
        <v>32</v>
      </c>
      <c r="D1883" s="94" t="s">
        <v>11</v>
      </c>
      <c r="E1883" s="94" t="s">
        <v>831</v>
      </c>
      <c r="F1883" s="94" t="s">
        <v>161</v>
      </c>
      <c r="G1883" s="96">
        <v>31269.200000000001</v>
      </c>
      <c r="H1883" s="96">
        <f>H1884</f>
        <v>31269.200000000001</v>
      </c>
      <c r="I1883" s="96">
        <f t="shared" si="915"/>
        <v>0</v>
      </c>
      <c r="J1883" s="96">
        <f t="shared" si="915"/>
        <v>0</v>
      </c>
      <c r="K1883" s="96">
        <f t="shared" si="915"/>
        <v>0</v>
      </c>
      <c r="L1883" s="96">
        <f t="shared" si="912"/>
        <v>0</v>
      </c>
      <c r="M1883" s="96">
        <v>0</v>
      </c>
    </row>
    <row r="1884" spans="1:13">
      <c r="A1884" s="93" t="s">
        <v>434</v>
      </c>
      <c r="B1884" s="94" t="s">
        <v>795</v>
      </c>
      <c r="C1884" s="94" t="s">
        <v>32</v>
      </c>
      <c r="D1884" s="94" t="s">
        <v>11</v>
      </c>
      <c r="E1884" s="94" t="s">
        <v>831</v>
      </c>
      <c r="F1884" s="94" t="s">
        <v>435</v>
      </c>
      <c r="G1884" s="96">
        <v>31269.200000000001</v>
      </c>
      <c r="H1884" s="96">
        <v>31269.200000000001</v>
      </c>
      <c r="I1884" s="96">
        <v>0</v>
      </c>
      <c r="J1884" s="96">
        <v>0</v>
      </c>
      <c r="K1884" s="96">
        <v>0</v>
      </c>
      <c r="L1884" s="96">
        <f t="shared" si="912"/>
        <v>0</v>
      </c>
      <c r="M1884" s="96">
        <v>0</v>
      </c>
    </row>
    <row r="1885" spans="1:13" ht="25.5">
      <c r="A1885" s="93" t="s">
        <v>832</v>
      </c>
      <c r="B1885" s="94" t="s">
        <v>795</v>
      </c>
      <c r="C1885" s="94" t="s">
        <v>32</v>
      </c>
      <c r="D1885" s="94" t="s">
        <v>11</v>
      </c>
      <c r="E1885" s="94" t="s">
        <v>833</v>
      </c>
      <c r="F1885" s="95" t="s">
        <v>0</v>
      </c>
      <c r="G1885" s="96">
        <v>36446.300000000003</v>
      </c>
      <c r="H1885" s="96">
        <f>H1886+H1888</f>
        <v>36446.300000000003</v>
      </c>
      <c r="I1885" s="96">
        <f t="shared" ref="I1885:K1885" si="916">I1886+I1888</f>
        <v>0</v>
      </c>
      <c r="J1885" s="96">
        <f t="shared" si="916"/>
        <v>0</v>
      </c>
      <c r="K1885" s="96">
        <f t="shared" si="916"/>
        <v>0</v>
      </c>
      <c r="L1885" s="96">
        <f t="shared" si="912"/>
        <v>0</v>
      </c>
      <c r="M1885" s="96">
        <v>0</v>
      </c>
    </row>
    <row r="1886" spans="1:13" ht="25.5">
      <c r="A1886" s="93" t="s">
        <v>130</v>
      </c>
      <c r="B1886" s="94" t="s">
        <v>795</v>
      </c>
      <c r="C1886" s="94" t="s">
        <v>32</v>
      </c>
      <c r="D1886" s="94" t="s">
        <v>11</v>
      </c>
      <c r="E1886" s="94" t="s">
        <v>833</v>
      </c>
      <c r="F1886" s="94" t="s">
        <v>131</v>
      </c>
      <c r="G1886" s="96">
        <v>6446.3</v>
      </c>
      <c r="H1886" s="96">
        <f>H1887</f>
        <v>6446.3</v>
      </c>
      <c r="I1886" s="96">
        <f t="shared" ref="I1886:K1886" si="917">I1887</f>
        <v>0</v>
      </c>
      <c r="J1886" s="96">
        <f t="shared" si="917"/>
        <v>0</v>
      </c>
      <c r="K1886" s="96">
        <f t="shared" si="917"/>
        <v>0</v>
      </c>
      <c r="L1886" s="96">
        <f t="shared" si="912"/>
        <v>0</v>
      </c>
      <c r="M1886" s="96">
        <v>0</v>
      </c>
    </row>
    <row r="1887" spans="1:13" ht="25.5">
      <c r="A1887" s="93" t="s">
        <v>248</v>
      </c>
      <c r="B1887" s="94" t="s">
        <v>795</v>
      </c>
      <c r="C1887" s="94" t="s">
        <v>32</v>
      </c>
      <c r="D1887" s="94" t="s">
        <v>11</v>
      </c>
      <c r="E1887" s="94" t="s">
        <v>833</v>
      </c>
      <c r="F1887" s="94" t="s">
        <v>249</v>
      </c>
      <c r="G1887" s="96">
        <v>6446.3</v>
      </c>
      <c r="H1887" s="96">
        <v>6446.3</v>
      </c>
      <c r="I1887" s="96">
        <v>0</v>
      </c>
      <c r="J1887" s="96">
        <v>0</v>
      </c>
      <c r="K1887" s="96">
        <v>0</v>
      </c>
      <c r="L1887" s="96">
        <f t="shared" si="912"/>
        <v>0</v>
      </c>
      <c r="M1887" s="96">
        <v>0</v>
      </c>
    </row>
    <row r="1888" spans="1:13">
      <c r="A1888" s="93" t="s">
        <v>160</v>
      </c>
      <c r="B1888" s="94" t="s">
        <v>795</v>
      </c>
      <c r="C1888" s="94" t="s">
        <v>32</v>
      </c>
      <c r="D1888" s="94" t="s">
        <v>11</v>
      </c>
      <c r="E1888" s="94" t="s">
        <v>833</v>
      </c>
      <c r="F1888" s="94" t="s">
        <v>161</v>
      </c>
      <c r="G1888" s="96">
        <v>30000</v>
      </c>
      <c r="H1888" s="96">
        <f>H1889</f>
        <v>30000</v>
      </c>
      <c r="I1888" s="96">
        <f t="shared" ref="I1888:K1888" si="918">I1889</f>
        <v>0</v>
      </c>
      <c r="J1888" s="96">
        <f t="shared" si="918"/>
        <v>0</v>
      </c>
      <c r="K1888" s="96">
        <f t="shared" si="918"/>
        <v>0</v>
      </c>
      <c r="L1888" s="96">
        <f t="shared" si="912"/>
        <v>0</v>
      </c>
      <c r="M1888" s="96">
        <v>0</v>
      </c>
    </row>
    <row r="1889" spans="1:14" ht="25.5">
      <c r="A1889" s="93" t="s">
        <v>269</v>
      </c>
      <c r="B1889" s="94" t="s">
        <v>795</v>
      </c>
      <c r="C1889" s="94" t="s">
        <v>32</v>
      </c>
      <c r="D1889" s="94" t="s">
        <v>11</v>
      </c>
      <c r="E1889" s="94" t="s">
        <v>833</v>
      </c>
      <c r="F1889" s="94" t="s">
        <v>270</v>
      </c>
      <c r="G1889" s="96">
        <v>30000</v>
      </c>
      <c r="H1889" s="96">
        <v>30000</v>
      </c>
      <c r="I1889" s="96">
        <v>0</v>
      </c>
      <c r="J1889" s="96">
        <v>0</v>
      </c>
      <c r="K1889" s="96">
        <v>0</v>
      </c>
      <c r="L1889" s="96">
        <f t="shared" si="912"/>
        <v>0</v>
      </c>
      <c r="M1889" s="96">
        <v>0</v>
      </c>
    </row>
    <row r="1890" spans="1:14" ht="25.5">
      <c r="A1890" s="93" t="s">
        <v>834</v>
      </c>
      <c r="B1890" s="94" t="s">
        <v>795</v>
      </c>
      <c r="C1890" s="94" t="s">
        <v>32</v>
      </c>
      <c r="D1890" s="94" t="s">
        <v>11</v>
      </c>
      <c r="E1890" s="94" t="s">
        <v>835</v>
      </c>
      <c r="F1890" s="95" t="s">
        <v>0</v>
      </c>
      <c r="G1890" s="96">
        <v>4358</v>
      </c>
      <c r="H1890" s="96">
        <f>H1891</f>
        <v>4358</v>
      </c>
      <c r="I1890" s="96">
        <f t="shared" ref="I1890:K1891" si="919">I1891</f>
        <v>3637.0920000000001</v>
      </c>
      <c r="J1890" s="96">
        <f t="shared" si="919"/>
        <v>3637.0920000000001</v>
      </c>
      <c r="K1890" s="96">
        <f t="shared" si="919"/>
        <v>3637.0920000000001</v>
      </c>
      <c r="L1890" s="96">
        <f t="shared" si="912"/>
        <v>83.457824690224882</v>
      </c>
      <c r="M1890" s="96">
        <f t="shared" si="913"/>
        <v>100</v>
      </c>
    </row>
    <row r="1891" spans="1:14" ht="25.5">
      <c r="A1891" s="93" t="s">
        <v>130</v>
      </c>
      <c r="B1891" s="94" t="s">
        <v>795</v>
      </c>
      <c r="C1891" s="94" t="s">
        <v>32</v>
      </c>
      <c r="D1891" s="94" t="s">
        <v>11</v>
      </c>
      <c r="E1891" s="94" t="s">
        <v>835</v>
      </c>
      <c r="F1891" s="94" t="s">
        <v>131</v>
      </c>
      <c r="G1891" s="96">
        <v>4358</v>
      </c>
      <c r="H1891" s="96">
        <f>H1892</f>
        <v>4358</v>
      </c>
      <c r="I1891" s="96">
        <f t="shared" si="919"/>
        <v>3637.0920000000001</v>
      </c>
      <c r="J1891" s="96">
        <f t="shared" si="919"/>
        <v>3637.0920000000001</v>
      </c>
      <c r="K1891" s="96">
        <f t="shared" si="919"/>
        <v>3637.0920000000001</v>
      </c>
      <c r="L1891" s="96">
        <f t="shared" si="912"/>
        <v>83.457824690224882</v>
      </c>
      <c r="M1891" s="96">
        <f t="shared" si="913"/>
        <v>100</v>
      </c>
    </row>
    <row r="1892" spans="1:14">
      <c r="A1892" s="93" t="s">
        <v>132</v>
      </c>
      <c r="B1892" s="94" t="s">
        <v>795</v>
      </c>
      <c r="C1892" s="94" t="s">
        <v>32</v>
      </c>
      <c r="D1892" s="94" t="s">
        <v>11</v>
      </c>
      <c r="E1892" s="94" t="s">
        <v>835</v>
      </c>
      <c r="F1892" s="94" t="s">
        <v>133</v>
      </c>
      <c r="G1892" s="96">
        <v>4358</v>
      </c>
      <c r="H1892" s="96">
        <v>4358</v>
      </c>
      <c r="I1892" s="96">
        <v>3637.0920000000001</v>
      </c>
      <c r="J1892" s="96">
        <v>3637.0920000000001</v>
      </c>
      <c r="K1892" s="96">
        <v>3637.0920000000001</v>
      </c>
      <c r="L1892" s="96">
        <f t="shared" si="912"/>
        <v>83.457824690224882</v>
      </c>
      <c r="M1892" s="96">
        <f t="shared" si="913"/>
        <v>100</v>
      </c>
    </row>
    <row r="1893" spans="1:14">
      <c r="A1893" s="93" t="s">
        <v>836</v>
      </c>
      <c r="B1893" s="94" t="s">
        <v>795</v>
      </c>
      <c r="C1893" s="94" t="s">
        <v>32</v>
      </c>
      <c r="D1893" s="94" t="s">
        <v>11</v>
      </c>
      <c r="E1893" s="94" t="s">
        <v>837</v>
      </c>
      <c r="F1893" s="95" t="s">
        <v>0</v>
      </c>
      <c r="G1893" s="96">
        <v>4149</v>
      </c>
      <c r="H1893" s="96">
        <f>H1894</f>
        <v>4149</v>
      </c>
      <c r="I1893" s="96">
        <f t="shared" ref="I1893:K1895" si="920">I1894</f>
        <v>4049</v>
      </c>
      <c r="J1893" s="96">
        <f t="shared" si="920"/>
        <v>4049</v>
      </c>
      <c r="K1893" s="96">
        <f t="shared" si="920"/>
        <v>4049</v>
      </c>
      <c r="L1893" s="96">
        <f t="shared" si="912"/>
        <v>97.589780670040966</v>
      </c>
      <c r="M1893" s="96">
        <f t="shared" si="913"/>
        <v>100</v>
      </c>
    </row>
    <row r="1894" spans="1:14">
      <c r="A1894" s="93" t="s">
        <v>128</v>
      </c>
      <c r="B1894" s="94" t="s">
        <v>795</v>
      </c>
      <c r="C1894" s="94" t="s">
        <v>32</v>
      </c>
      <c r="D1894" s="94" t="s">
        <v>11</v>
      </c>
      <c r="E1894" s="94" t="s">
        <v>838</v>
      </c>
      <c r="F1894" s="95" t="s">
        <v>0</v>
      </c>
      <c r="G1894" s="96">
        <v>4149</v>
      </c>
      <c r="H1894" s="96">
        <f>H1895</f>
        <v>4149</v>
      </c>
      <c r="I1894" s="96">
        <f t="shared" si="920"/>
        <v>4049</v>
      </c>
      <c r="J1894" s="96">
        <f t="shared" si="920"/>
        <v>4049</v>
      </c>
      <c r="K1894" s="96">
        <f t="shared" si="920"/>
        <v>4049</v>
      </c>
      <c r="L1894" s="96">
        <f t="shared" si="912"/>
        <v>97.589780670040966</v>
      </c>
      <c r="M1894" s="96">
        <f t="shared" si="913"/>
        <v>100</v>
      </c>
    </row>
    <row r="1895" spans="1:14" ht="25.5">
      <c r="A1895" s="93" t="s">
        <v>130</v>
      </c>
      <c r="B1895" s="94" t="s">
        <v>795</v>
      </c>
      <c r="C1895" s="94" t="s">
        <v>32</v>
      </c>
      <c r="D1895" s="94" t="s">
        <v>11</v>
      </c>
      <c r="E1895" s="94" t="s">
        <v>838</v>
      </c>
      <c r="F1895" s="94" t="s">
        <v>131</v>
      </c>
      <c r="G1895" s="96">
        <v>4149</v>
      </c>
      <c r="H1895" s="96">
        <f>H1896</f>
        <v>4149</v>
      </c>
      <c r="I1895" s="96">
        <f t="shared" si="920"/>
        <v>4049</v>
      </c>
      <c r="J1895" s="96">
        <f t="shared" si="920"/>
        <v>4049</v>
      </c>
      <c r="K1895" s="96">
        <f t="shared" si="920"/>
        <v>4049</v>
      </c>
      <c r="L1895" s="96">
        <f t="shared" si="912"/>
        <v>97.589780670040966</v>
      </c>
      <c r="M1895" s="96">
        <f t="shared" si="913"/>
        <v>100</v>
      </c>
    </row>
    <row r="1896" spans="1:14">
      <c r="A1896" s="93" t="s">
        <v>132</v>
      </c>
      <c r="B1896" s="94" t="s">
        <v>795</v>
      </c>
      <c r="C1896" s="94" t="s">
        <v>32</v>
      </c>
      <c r="D1896" s="94" t="s">
        <v>11</v>
      </c>
      <c r="E1896" s="94" t="s">
        <v>838</v>
      </c>
      <c r="F1896" s="94" t="s">
        <v>133</v>
      </c>
      <c r="G1896" s="96">
        <v>4149</v>
      </c>
      <c r="H1896" s="96">
        <v>4149</v>
      </c>
      <c r="I1896" s="96">
        <v>4049</v>
      </c>
      <c r="J1896" s="96">
        <v>4049</v>
      </c>
      <c r="K1896" s="96">
        <v>4049</v>
      </c>
      <c r="L1896" s="96">
        <f t="shared" si="912"/>
        <v>97.589780670040966</v>
      </c>
      <c r="M1896" s="96">
        <f t="shared" si="913"/>
        <v>100</v>
      </c>
    </row>
    <row r="1897" spans="1:14" ht="25.5">
      <c r="A1897" s="93" t="s">
        <v>839</v>
      </c>
      <c r="B1897" s="94" t="s">
        <v>795</v>
      </c>
      <c r="C1897" s="94" t="s">
        <v>32</v>
      </c>
      <c r="D1897" s="94" t="s">
        <v>11</v>
      </c>
      <c r="E1897" s="94" t="s">
        <v>840</v>
      </c>
      <c r="F1897" s="95" t="s">
        <v>0</v>
      </c>
      <c r="G1897" s="96">
        <v>17969</v>
      </c>
      <c r="H1897" s="96">
        <f>H1898</f>
        <v>17969</v>
      </c>
      <c r="I1897" s="96">
        <f t="shared" ref="I1897:K1898" si="921">I1898</f>
        <v>17869</v>
      </c>
      <c r="J1897" s="96">
        <f t="shared" si="921"/>
        <v>17869</v>
      </c>
      <c r="K1897" s="96">
        <f t="shared" si="921"/>
        <v>17869</v>
      </c>
      <c r="L1897" s="96">
        <f t="shared" si="912"/>
        <v>99.443486003672987</v>
      </c>
      <c r="M1897" s="96">
        <f t="shared" si="913"/>
        <v>100</v>
      </c>
    </row>
    <row r="1898" spans="1:14">
      <c r="A1898" s="93" t="s">
        <v>128</v>
      </c>
      <c r="B1898" s="94" t="s">
        <v>795</v>
      </c>
      <c r="C1898" s="94" t="s">
        <v>32</v>
      </c>
      <c r="D1898" s="94" t="s">
        <v>11</v>
      </c>
      <c r="E1898" s="94" t="s">
        <v>841</v>
      </c>
      <c r="F1898" s="95" t="s">
        <v>0</v>
      </c>
      <c r="G1898" s="96">
        <v>17969</v>
      </c>
      <c r="H1898" s="96">
        <f>H1899</f>
        <v>17969</v>
      </c>
      <c r="I1898" s="96">
        <f t="shared" si="921"/>
        <v>17869</v>
      </c>
      <c r="J1898" s="96">
        <f t="shared" si="921"/>
        <v>17869</v>
      </c>
      <c r="K1898" s="96">
        <f t="shared" si="921"/>
        <v>17869</v>
      </c>
      <c r="L1898" s="96">
        <f t="shared" si="912"/>
        <v>99.443486003672987</v>
      </c>
      <c r="M1898" s="96">
        <f t="shared" si="913"/>
        <v>100</v>
      </c>
    </row>
    <row r="1899" spans="1:14" ht="25.5">
      <c r="A1899" s="93" t="s">
        <v>130</v>
      </c>
      <c r="B1899" s="94" t="s">
        <v>795</v>
      </c>
      <c r="C1899" s="94" t="s">
        <v>32</v>
      </c>
      <c r="D1899" s="94" t="s">
        <v>11</v>
      </c>
      <c r="E1899" s="94" t="s">
        <v>841</v>
      </c>
      <c r="F1899" s="94" t="s">
        <v>131</v>
      </c>
      <c r="G1899" s="96">
        <v>17969</v>
      </c>
      <c r="H1899" s="96">
        <f>H1900+H1901</f>
        <v>17969</v>
      </c>
      <c r="I1899" s="96">
        <f t="shared" ref="I1899:K1899" si="922">I1900+I1901</f>
        <v>17869</v>
      </c>
      <c r="J1899" s="96">
        <f t="shared" si="922"/>
        <v>17869</v>
      </c>
      <c r="K1899" s="96">
        <f t="shared" si="922"/>
        <v>17869</v>
      </c>
      <c r="L1899" s="96">
        <f t="shared" si="912"/>
        <v>99.443486003672987</v>
      </c>
      <c r="M1899" s="96">
        <f t="shared" si="913"/>
        <v>100</v>
      </c>
    </row>
    <row r="1900" spans="1:14">
      <c r="A1900" s="93" t="s">
        <v>132</v>
      </c>
      <c r="B1900" s="94" t="s">
        <v>795</v>
      </c>
      <c r="C1900" s="94" t="s">
        <v>32</v>
      </c>
      <c r="D1900" s="94" t="s">
        <v>11</v>
      </c>
      <c r="E1900" s="94" t="s">
        <v>841</v>
      </c>
      <c r="F1900" s="94" t="s">
        <v>133</v>
      </c>
      <c r="G1900" s="96">
        <v>17669</v>
      </c>
      <c r="H1900" s="96">
        <v>17669</v>
      </c>
      <c r="I1900" s="96">
        <v>17569</v>
      </c>
      <c r="J1900" s="96">
        <v>17569</v>
      </c>
      <c r="K1900" s="96">
        <v>17569</v>
      </c>
      <c r="L1900" s="96">
        <f t="shared" si="912"/>
        <v>99.434037013979278</v>
      </c>
      <c r="M1900" s="96">
        <f t="shared" si="913"/>
        <v>100</v>
      </c>
    </row>
    <row r="1901" spans="1:14">
      <c r="A1901" s="93" t="s">
        <v>165</v>
      </c>
      <c r="B1901" s="94" t="s">
        <v>795</v>
      </c>
      <c r="C1901" s="94" t="s">
        <v>32</v>
      </c>
      <c r="D1901" s="94" t="s">
        <v>11</v>
      </c>
      <c r="E1901" s="94" t="s">
        <v>841</v>
      </c>
      <c r="F1901" s="94" t="s">
        <v>166</v>
      </c>
      <c r="G1901" s="96">
        <v>300</v>
      </c>
      <c r="H1901" s="96">
        <v>300</v>
      </c>
      <c r="I1901" s="96">
        <v>300</v>
      </c>
      <c r="J1901" s="96">
        <v>300</v>
      </c>
      <c r="K1901" s="96">
        <v>300</v>
      </c>
      <c r="L1901" s="96">
        <f t="shared" si="912"/>
        <v>100</v>
      </c>
      <c r="M1901" s="96">
        <f t="shared" si="913"/>
        <v>100</v>
      </c>
    </row>
    <row r="1902" spans="1:14">
      <c r="A1902" s="93" t="s">
        <v>406</v>
      </c>
      <c r="B1902" s="94" t="s">
        <v>795</v>
      </c>
      <c r="C1902" s="94" t="s">
        <v>32</v>
      </c>
      <c r="D1902" s="94" t="s">
        <v>11</v>
      </c>
      <c r="E1902" s="94" t="s">
        <v>407</v>
      </c>
      <c r="F1902" s="95" t="s">
        <v>0</v>
      </c>
      <c r="G1902" s="96">
        <v>4156</v>
      </c>
      <c r="H1902" s="96">
        <f>H1906+H1903</f>
        <v>8156</v>
      </c>
      <c r="I1902" s="96">
        <f t="shared" ref="I1902:K1902" si="923">I1906+I1903</f>
        <v>4156</v>
      </c>
      <c r="J1902" s="96">
        <f t="shared" si="923"/>
        <v>4156</v>
      </c>
      <c r="K1902" s="96">
        <f t="shared" si="923"/>
        <v>4156</v>
      </c>
      <c r="L1902" s="96">
        <f t="shared" si="912"/>
        <v>50.956351152525748</v>
      </c>
      <c r="M1902" s="96">
        <f t="shared" si="913"/>
        <v>100</v>
      </c>
    </row>
    <row r="1903" spans="1:14" s="53" customFormat="1" ht="25.5">
      <c r="A1903" s="93" t="s">
        <v>408</v>
      </c>
      <c r="B1903" s="94" t="s">
        <v>795</v>
      </c>
      <c r="C1903" s="94" t="s">
        <v>32</v>
      </c>
      <c r="D1903" s="94" t="s">
        <v>11</v>
      </c>
      <c r="E1903" s="99" t="s">
        <v>409</v>
      </c>
      <c r="F1903" s="95"/>
      <c r="G1903" s="96"/>
      <c r="H1903" s="96">
        <f>H1904</f>
        <v>4000</v>
      </c>
      <c r="I1903" s="96">
        <f t="shared" ref="I1903:K1904" si="924">I1904</f>
        <v>0</v>
      </c>
      <c r="J1903" s="96">
        <f t="shared" si="924"/>
        <v>0</v>
      </c>
      <c r="K1903" s="96">
        <f t="shared" si="924"/>
        <v>0</v>
      </c>
      <c r="L1903" s="96">
        <f t="shared" ref="L1903:L1905" si="925">K1903/H1903*100</f>
        <v>0</v>
      </c>
      <c r="M1903" s="96">
        <v>0</v>
      </c>
      <c r="N1903" s="60"/>
    </row>
    <row r="1904" spans="1:14" s="53" customFormat="1">
      <c r="A1904" s="93" t="s">
        <v>132</v>
      </c>
      <c r="B1904" s="94" t="s">
        <v>795</v>
      </c>
      <c r="C1904" s="94" t="s">
        <v>32</v>
      </c>
      <c r="D1904" s="94" t="s">
        <v>11</v>
      </c>
      <c r="E1904" s="99" t="s">
        <v>409</v>
      </c>
      <c r="F1904" s="95">
        <v>600</v>
      </c>
      <c r="G1904" s="96"/>
      <c r="H1904" s="96">
        <f>H1905</f>
        <v>4000</v>
      </c>
      <c r="I1904" s="96">
        <f t="shared" si="924"/>
        <v>0</v>
      </c>
      <c r="J1904" s="96">
        <f t="shared" si="924"/>
        <v>0</v>
      </c>
      <c r="K1904" s="96">
        <f t="shared" si="924"/>
        <v>0</v>
      </c>
      <c r="L1904" s="96">
        <f t="shared" si="925"/>
        <v>0</v>
      </c>
      <c r="M1904" s="96">
        <v>0</v>
      </c>
      <c r="N1904" s="60"/>
    </row>
    <row r="1905" spans="1:14" s="53" customFormat="1">
      <c r="A1905" s="93" t="s">
        <v>165</v>
      </c>
      <c r="B1905" s="94" t="s">
        <v>795</v>
      </c>
      <c r="C1905" s="94" t="s">
        <v>32</v>
      </c>
      <c r="D1905" s="94" t="s">
        <v>11</v>
      </c>
      <c r="E1905" s="99" t="s">
        <v>409</v>
      </c>
      <c r="F1905" s="95">
        <v>620</v>
      </c>
      <c r="G1905" s="96"/>
      <c r="H1905" s="96">
        <v>4000</v>
      </c>
      <c r="I1905" s="96">
        <v>0</v>
      </c>
      <c r="J1905" s="96">
        <v>0</v>
      </c>
      <c r="K1905" s="96">
        <v>0</v>
      </c>
      <c r="L1905" s="96">
        <f t="shared" si="925"/>
        <v>0</v>
      </c>
      <c r="M1905" s="96">
        <v>0</v>
      </c>
      <c r="N1905" s="60"/>
    </row>
    <row r="1906" spans="1:14">
      <c r="A1906" s="93" t="s">
        <v>128</v>
      </c>
      <c r="B1906" s="94" t="s">
        <v>795</v>
      </c>
      <c r="C1906" s="94" t="s">
        <v>32</v>
      </c>
      <c r="D1906" s="94" t="s">
        <v>11</v>
      </c>
      <c r="E1906" s="94" t="s">
        <v>419</v>
      </c>
      <c r="F1906" s="95" t="s">
        <v>0</v>
      </c>
      <c r="G1906" s="96">
        <v>4156</v>
      </c>
      <c r="H1906" s="96">
        <f>H1907</f>
        <v>4156</v>
      </c>
      <c r="I1906" s="96">
        <f t="shared" ref="I1906:K1906" si="926">I1907</f>
        <v>4156</v>
      </c>
      <c r="J1906" s="96">
        <f t="shared" si="926"/>
        <v>4156</v>
      </c>
      <c r="K1906" s="96">
        <f t="shared" si="926"/>
        <v>4156</v>
      </c>
      <c r="L1906" s="96">
        <f t="shared" si="912"/>
        <v>100</v>
      </c>
      <c r="M1906" s="96">
        <f t="shared" si="913"/>
        <v>100</v>
      </c>
    </row>
    <row r="1907" spans="1:14" ht="25.5">
      <c r="A1907" s="93" t="s">
        <v>130</v>
      </c>
      <c r="B1907" s="94" t="s">
        <v>795</v>
      </c>
      <c r="C1907" s="94" t="s">
        <v>32</v>
      </c>
      <c r="D1907" s="94" t="s">
        <v>11</v>
      </c>
      <c r="E1907" s="94" t="s">
        <v>419</v>
      </c>
      <c r="F1907" s="94" t="s">
        <v>131</v>
      </c>
      <c r="G1907" s="96">
        <v>4156</v>
      </c>
      <c r="H1907" s="96">
        <f>H1908+H1909</f>
        <v>4156</v>
      </c>
      <c r="I1907" s="96">
        <f t="shared" ref="I1907:K1907" si="927">I1908+I1909</f>
        <v>4156</v>
      </c>
      <c r="J1907" s="96">
        <f t="shared" si="927"/>
        <v>4156</v>
      </c>
      <c r="K1907" s="96">
        <f t="shared" si="927"/>
        <v>4156</v>
      </c>
      <c r="L1907" s="96">
        <f t="shared" si="912"/>
        <v>100</v>
      </c>
      <c r="M1907" s="96">
        <f t="shared" si="913"/>
        <v>100</v>
      </c>
    </row>
    <row r="1908" spans="1:14">
      <c r="A1908" s="93" t="s">
        <v>132</v>
      </c>
      <c r="B1908" s="94" t="s">
        <v>795</v>
      </c>
      <c r="C1908" s="94" t="s">
        <v>32</v>
      </c>
      <c r="D1908" s="94" t="s">
        <v>11</v>
      </c>
      <c r="E1908" s="94" t="s">
        <v>419</v>
      </c>
      <c r="F1908" s="94" t="s">
        <v>133</v>
      </c>
      <c r="G1908" s="96">
        <v>4156</v>
      </c>
      <c r="H1908" s="96">
        <v>3356</v>
      </c>
      <c r="I1908" s="96">
        <v>3356</v>
      </c>
      <c r="J1908" s="96">
        <v>3356</v>
      </c>
      <c r="K1908" s="96">
        <v>3356</v>
      </c>
      <c r="L1908" s="96">
        <f t="shared" si="912"/>
        <v>100</v>
      </c>
      <c r="M1908" s="96">
        <f t="shared" si="913"/>
        <v>100</v>
      </c>
    </row>
    <row r="1909" spans="1:14" s="29" customFormat="1">
      <c r="A1909" s="93" t="s">
        <v>165</v>
      </c>
      <c r="B1909" s="94" t="s">
        <v>795</v>
      </c>
      <c r="C1909" s="94" t="s">
        <v>32</v>
      </c>
      <c r="D1909" s="94" t="s">
        <v>11</v>
      </c>
      <c r="E1909" s="94" t="s">
        <v>419</v>
      </c>
      <c r="F1909" s="94">
        <v>620</v>
      </c>
      <c r="G1909" s="96"/>
      <c r="H1909" s="96">
        <v>800</v>
      </c>
      <c r="I1909" s="96">
        <v>800</v>
      </c>
      <c r="J1909" s="96">
        <v>800</v>
      </c>
      <c r="K1909" s="96">
        <v>800</v>
      </c>
      <c r="L1909" s="96">
        <f t="shared" si="912"/>
        <v>100</v>
      </c>
      <c r="M1909" s="96">
        <f t="shared" si="913"/>
        <v>100</v>
      </c>
      <c r="N1909" s="60"/>
    </row>
    <row r="1910" spans="1:14">
      <c r="A1910" s="93" t="s">
        <v>504</v>
      </c>
      <c r="B1910" s="94" t="s">
        <v>795</v>
      </c>
      <c r="C1910" s="94" t="s">
        <v>32</v>
      </c>
      <c r="D1910" s="94" t="s">
        <v>11</v>
      </c>
      <c r="E1910" s="94" t="s">
        <v>505</v>
      </c>
      <c r="F1910" s="95" t="s">
        <v>0</v>
      </c>
      <c r="G1910" s="96">
        <v>10196</v>
      </c>
      <c r="H1910" s="96">
        <f>H1911</f>
        <v>10196</v>
      </c>
      <c r="I1910" s="96">
        <f t="shared" ref="I1910:K1912" si="928">I1911</f>
        <v>10196</v>
      </c>
      <c r="J1910" s="96">
        <f t="shared" si="928"/>
        <v>10196</v>
      </c>
      <c r="K1910" s="96">
        <f t="shared" si="928"/>
        <v>10196</v>
      </c>
      <c r="L1910" s="96">
        <f t="shared" si="912"/>
        <v>100</v>
      </c>
      <c r="M1910" s="96">
        <v>0</v>
      </c>
    </row>
    <row r="1911" spans="1:14">
      <c r="A1911" s="93" t="s">
        <v>128</v>
      </c>
      <c r="B1911" s="94" t="s">
        <v>795</v>
      </c>
      <c r="C1911" s="94" t="s">
        <v>32</v>
      </c>
      <c r="D1911" s="94" t="s">
        <v>11</v>
      </c>
      <c r="E1911" s="94" t="s">
        <v>842</v>
      </c>
      <c r="F1911" s="95" t="s">
        <v>0</v>
      </c>
      <c r="G1911" s="96">
        <v>10196</v>
      </c>
      <c r="H1911" s="96">
        <f>H1912</f>
        <v>10196</v>
      </c>
      <c r="I1911" s="96">
        <f t="shared" si="928"/>
        <v>10196</v>
      </c>
      <c r="J1911" s="96">
        <f t="shared" si="928"/>
        <v>10196</v>
      </c>
      <c r="K1911" s="96">
        <f t="shared" si="928"/>
        <v>10196</v>
      </c>
      <c r="L1911" s="96">
        <f t="shared" si="912"/>
        <v>100</v>
      </c>
      <c r="M1911" s="96">
        <v>0</v>
      </c>
    </row>
    <row r="1912" spans="1:14" ht="25.5">
      <c r="A1912" s="93" t="s">
        <v>130</v>
      </c>
      <c r="B1912" s="94" t="s">
        <v>795</v>
      </c>
      <c r="C1912" s="94" t="s">
        <v>32</v>
      </c>
      <c r="D1912" s="94" t="s">
        <v>11</v>
      </c>
      <c r="E1912" s="94" t="s">
        <v>842</v>
      </c>
      <c r="F1912" s="94" t="s">
        <v>131</v>
      </c>
      <c r="G1912" s="96">
        <v>10196</v>
      </c>
      <c r="H1912" s="96">
        <f>H1913</f>
        <v>10196</v>
      </c>
      <c r="I1912" s="96">
        <f t="shared" si="928"/>
        <v>10196</v>
      </c>
      <c r="J1912" s="96">
        <f t="shared" si="928"/>
        <v>10196</v>
      </c>
      <c r="K1912" s="96">
        <f t="shared" si="928"/>
        <v>10196</v>
      </c>
      <c r="L1912" s="96">
        <f t="shared" si="912"/>
        <v>100</v>
      </c>
      <c r="M1912" s="96">
        <v>0</v>
      </c>
    </row>
    <row r="1913" spans="1:14">
      <c r="A1913" s="93" t="s">
        <v>132</v>
      </c>
      <c r="B1913" s="94" t="s">
        <v>795</v>
      </c>
      <c r="C1913" s="94" t="s">
        <v>32</v>
      </c>
      <c r="D1913" s="94" t="s">
        <v>11</v>
      </c>
      <c r="E1913" s="94" t="s">
        <v>842</v>
      </c>
      <c r="F1913" s="94" t="s">
        <v>133</v>
      </c>
      <c r="G1913" s="96">
        <v>10196</v>
      </c>
      <c r="H1913" s="96">
        <v>10196</v>
      </c>
      <c r="I1913" s="96">
        <v>10196</v>
      </c>
      <c r="J1913" s="96">
        <v>10196</v>
      </c>
      <c r="K1913" s="96">
        <v>10196</v>
      </c>
      <c r="L1913" s="96">
        <f t="shared" si="912"/>
        <v>100</v>
      </c>
      <c r="M1913" s="96">
        <v>0</v>
      </c>
    </row>
    <row r="1914" spans="1:14" ht="63.75">
      <c r="A1914" s="93" t="s">
        <v>843</v>
      </c>
      <c r="B1914" s="94" t="s">
        <v>795</v>
      </c>
      <c r="C1914" s="94" t="s">
        <v>32</v>
      </c>
      <c r="D1914" s="94" t="s">
        <v>11</v>
      </c>
      <c r="E1914" s="94" t="s">
        <v>844</v>
      </c>
      <c r="F1914" s="95" t="s">
        <v>0</v>
      </c>
      <c r="G1914" s="96">
        <v>2446</v>
      </c>
      <c r="H1914" s="96">
        <f>H1915+H1918</f>
        <v>2446</v>
      </c>
      <c r="I1914" s="96">
        <f t="shared" ref="I1914:K1914" si="929">I1915+I1918</f>
        <v>2446</v>
      </c>
      <c r="J1914" s="96">
        <f t="shared" si="929"/>
        <v>2446</v>
      </c>
      <c r="K1914" s="96">
        <f t="shared" si="929"/>
        <v>2446</v>
      </c>
      <c r="L1914" s="96">
        <v>0</v>
      </c>
      <c r="M1914" s="96">
        <v>0</v>
      </c>
    </row>
    <row r="1915" spans="1:14">
      <c r="A1915" s="93" t="s">
        <v>128</v>
      </c>
      <c r="B1915" s="94" t="s">
        <v>795</v>
      </c>
      <c r="C1915" s="94" t="s">
        <v>32</v>
      </c>
      <c r="D1915" s="94" t="s">
        <v>11</v>
      </c>
      <c r="E1915" s="94" t="s">
        <v>845</v>
      </c>
      <c r="F1915" s="95" t="s">
        <v>0</v>
      </c>
      <c r="G1915" s="96">
        <v>2015.3</v>
      </c>
      <c r="H1915" s="96">
        <f>H1916</f>
        <v>2015.3</v>
      </c>
      <c r="I1915" s="96">
        <f t="shared" ref="I1915:K1916" si="930">I1916</f>
        <v>2015.3</v>
      </c>
      <c r="J1915" s="96">
        <f t="shared" si="930"/>
        <v>2015.3</v>
      </c>
      <c r="K1915" s="96">
        <f t="shared" si="930"/>
        <v>2015.3</v>
      </c>
      <c r="L1915" s="96">
        <v>0</v>
      </c>
      <c r="M1915" s="96">
        <v>0</v>
      </c>
    </row>
    <row r="1916" spans="1:14" ht="25.5">
      <c r="A1916" s="93" t="s">
        <v>130</v>
      </c>
      <c r="B1916" s="94" t="s">
        <v>795</v>
      </c>
      <c r="C1916" s="94" t="s">
        <v>32</v>
      </c>
      <c r="D1916" s="94" t="s">
        <v>11</v>
      </c>
      <c r="E1916" s="94" t="s">
        <v>845</v>
      </c>
      <c r="F1916" s="94" t="s">
        <v>131</v>
      </c>
      <c r="G1916" s="96">
        <v>2015.3</v>
      </c>
      <c r="H1916" s="96">
        <f>H1917</f>
        <v>2015.3</v>
      </c>
      <c r="I1916" s="96">
        <f t="shared" si="930"/>
        <v>2015.3</v>
      </c>
      <c r="J1916" s="96">
        <f t="shared" si="930"/>
        <v>2015.3</v>
      </c>
      <c r="K1916" s="96">
        <f t="shared" si="930"/>
        <v>2015.3</v>
      </c>
      <c r="L1916" s="96">
        <v>0</v>
      </c>
      <c r="M1916" s="96">
        <v>0</v>
      </c>
    </row>
    <row r="1917" spans="1:14">
      <c r="A1917" s="93" t="s">
        <v>132</v>
      </c>
      <c r="B1917" s="94" t="s">
        <v>795</v>
      </c>
      <c r="C1917" s="94" t="s">
        <v>32</v>
      </c>
      <c r="D1917" s="94" t="s">
        <v>11</v>
      </c>
      <c r="E1917" s="94" t="s">
        <v>845</v>
      </c>
      <c r="F1917" s="94" t="s">
        <v>133</v>
      </c>
      <c r="G1917" s="96">
        <v>2015.3</v>
      </c>
      <c r="H1917" s="96">
        <v>2015.3</v>
      </c>
      <c r="I1917" s="96">
        <v>2015.3</v>
      </c>
      <c r="J1917" s="96">
        <v>2015.3</v>
      </c>
      <c r="K1917" s="96">
        <v>2015.3</v>
      </c>
      <c r="L1917" s="96">
        <v>0</v>
      </c>
      <c r="M1917" s="96">
        <v>0</v>
      </c>
    </row>
    <row r="1918" spans="1:14" ht="25.5">
      <c r="A1918" s="93" t="s">
        <v>846</v>
      </c>
      <c r="B1918" s="94" t="s">
        <v>795</v>
      </c>
      <c r="C1918" s="94" t="s">
        <v>32</v>
      </c>
      <c r="D1918" s="94" t="s">
        <v>11</v>
      </c>
      <c r="E1918" s="94" t="s">
        <v>847</v>
      </c>
      <c r="F1918" s="95" t="s">
        <v>0</v>
      </c>
      <c r="G1918" s="96">
        <v>430.7</v>
      </c>
      <c r="H1918" s="96">
        <f>H1919</f>
        <v>430.7</v>
      </c>
      <c r="I1918" s="96">
        <f t="shared" ref="I1918:K1919" si="931">I1919</f>
        <v>430.7</v>
      </c>
      <c r="J1918" s="96">
        <f t="shared" si="931"/>
        <v>430.7</v>
      </c>
      <c r="K1918" s="96">
        <f t="shared" si="931"/>
        <v>430.7</v>
      </c>
      <c r="L1918" s="96">
        <v>0</v>
      </c>
      <c r="M1918" s="96">
        <v>0</v>
      </c>
    </row>
    <row r="1919" spans="1:14" ht="25.5">
      <c r="A1919" s="93" t="s">
        <v>130</v>
      </c>
      <c r="B1919" s="94" t="s">
        <v>795</v>
      </c>
      <c r="C1919" s="94" t="s">
        <v>32</v>
      </c>
      <c r="D1919" s="94" t="s">
        <v>11</v>
      </c>
      <c r="E1919" s="94" t="s">
        <v>847</v>
      </c>
      <c r="F1919" s="94" t="s">
        <v>131</v>
      </c>
      <c r="G1919" s="96">
        <v>430.7</v>
      </c>
      <c r="H1919" s="96">
        <f>H1920</f>
        <v>430.7</v>
      </c>
      <c r="I1919" s="96">
        <f t="shared" si="931"/>
        <v>430.7</v>
      </c>
      <c r="J1919" s="96">
        <f t="shared" si="931"/>
        <v>430.7</v>
      </c>
      <c r="K1919" s="96">
        <f t="shared" si="931"/>
        <v>430.7</v>
      </c>
      <c r="L1919" s="96">
        <v>0</v>
      </c>
      <c r="M1919" s="96">
        <v>0</v>
      </c>
    </row>
    <row r="1920" spans="1:14">
      <c r="A1920" s="93" t="s">
        <v>132</v>
      </c>
      <c r="B1920" s="94" t="s">
        <v>795</v>
      </c>
      <c r="C1920" s="94" t="s">
        <v>32</v>
      </c>
      <c r="D1920" s="94" t="s">
        <v>11</v>
      </c>
      <c r="E1920" s="94" t="s">
        <v>847</v>
      </c>
      <c r="F1920" s="94" t="s">
        <v>133</v>
      </c>
      <c r="G1920" s="96">
        <v>430.7</v>
      </c>
      <c r="H1920" s="96">
        <v>430.7</v>
      </c>
      <c r="I1920" s="96">
        <v>430.7</v>
      </c>
      <c r="J1920" s="96">
        <v>430.7</v>
      </c>
      <c r="K1920" s="96">
        <v>430.7</v>
      </c>
      <c r="L1920" s="96">
        <v>0</v>
      </c>
      <c r="M1920" s="96">
        <v>0</v>
      </c>
    </row>
    <row r="1921" spans="1:14" s="28" customFormat="1">
      <c r="A1921" s="93"/>
      <c r="B1921" s="94"/>
      <c r="C1921" s="94"/>
      <c r="D1921" s="94"/>
      <c r="E1921" s="94"/>
      <c r="F1921" s="94"/>
      <c r="G1921" s="96"/>
      <c r="H1921" s="96"/>
      <c r="I1921" s="96"/>
      <c r="J1921" s="96"/>
      <c r="K1921" s="96"/>
      <c r="L1921" s="96"/>
      <c r="M1921" s="96"/>
      <c r="N1921" s="60"/>
    </row>
    <row r="1922" spans="1:14">
      <c r="A1922" s="93" t="s">
        <v>72</v>
      </c>
      <c r="B1922" s="94" t="s">
        <v>795</v>
      </c>
      <c r="C1922" s="94" t="s">
        <v>32</v>
      </c>
      <c r="D1922" s="94" t="s">
        <v>13</v>
      </c>
      <c r="E1922" s="95" t="s">
        <v>0</v>
      </c>
      <c r="F1922" s="95" t="s">
        <v>0</v>
      </c>
      <c r="G1922" s="96">
        <v>7801732.7999999998</v>
      </c>
      <c r="H1922" s="96">
        <f>H1923+H2112+H2120</f>
        <v>7802186.8129999982</v>
      </c>
      <c r="I1922" s="96">
        <f t="shared" ref="I1922:K1922" si="932">I1923+I2112+I2120</f>
        <v>5640715.4039060017</v>
      </c>
      <c r="J1922" s="96">
        <f t="shared" si="932"/>
        <v>5621278.7303700019</v>
      </c>
      <c r="K1922" s="96">
        <f t="shared" si="932"/>
        <v>5607799.1222800016</v>
      </c>
      <c r="L1922" s="96">
        <f t="shared" si="912"/>
        <v>71.874709702365635</v>
      </c>
      <c r="M1922" s="96">
        <f t="shared" si="913"/>
        <v>99.416452005304038</v>
      </c>
    </row>
    <row r="1923" spans="1:14" ht="25.5">
      <c r="A1923" s="93" t="s">
        <v>404</v>
      </c>
      <c r="B1923" s="94" t="s">
        <v>795</v>
      </c>
      <c r="C1923" s="94" t="s">
        <v>32</v>
      </c>
      <c r="D1923" s="94" t="s">
        <v>13</v>
      </c>
      <c r="E1923" s="94" t="s">
        <v>405</v>
      </c>
      <c r="F1923" s="95" t="s">
        <v>0</v>
      </c>
      <c r="G1923" s="96">
        <v>7434863.5</v>
      </c>
      <c r="H1923" s="96">
        <f>H1924+H2106</f>
        <v>7435267.5129999984</v>
      </c>
      <c r="I1923" s="96">
        <f t="shared" ref="I1923:K1923" si="933">I1924+I2106</f>
        <v>5336252.4039060017</v>
      </c>
      <c r="J1923" s="96">
        <f t="shared" si="933"/>
        <v>5316815.7303700019</v>
      </c>
      <c r="K1923" s="96">
        <f t="shared" si="933"/>
        <v>5309194.1901200013</v>
      </c>
      <c r="L1923" s="96">
        <f t="shared" si="912"/>
        <v>71.405557107895305</v>
      </c>
      <c r="M1923" s="96">
        <f t="shared" si="913"/>
        <v>99.492936020676339</v>
      </c>
    </row>
    <row r="1924" spans="1:14" ht="25.5">
      <c r="A1924" s="93" t="s">
        <v>824</v>
      </c>
      <c r="B1924" s="94" t="s">
        <v>795</v>
      </c>
      <c r="C1924" s="94" t="s">
        <v>32</v>
      </c>
      <c r="D1924" s="94" t="s">
        <v>13</v>
      </c>
      <c r="E1924" s="94" t="s">
        <v>825</v>
      </c>
      <c r="F1924" s="95" t="s">
        <v>0</v>
      </c>
      <c r="G1924" s="96">
        <v>7305149.5</v>
      </c>
      <c r="H1924" s="96">
        <f>H1930+H1933+H1936+H1939+H1944+H1949+H1954+H1959+H1964+H1969+H1974+H1979+H1982+H1987+H1992+H1997+H2002+H2005+H2010+H2015+H2020+H2025+H2030+H2035+H2040+H2045+H2050+H2055+H2060+H2065+H2070+H2075+H2080+H2085+H2090+H2095+H2100+H2103+H1925</f>
        <v>7305553.5129999984</v>
      </c>
      <c r="I1924" s="96">
        <f t="shared" ref="I1924:K1924" si="934">I1930+I1933+I1936+I1939+I1944+I1949+I1954+I1959+I1964+I1969+I1974+I1979+I1982+I1987+I1992+I1997+I2002+I2005+I2010+I2015+I2020+I2025+I2030+I2035+I2040+I2045+I2050+I2055+I2060+I2065+I2070+I2075+I2080+I2085+I2090+I2095+I2100+I2103+I1925</f>
        <v>5285743.9039060017</v>
      </c>
      <c r="J1924" s="96">
        <f t="shared" si="934"/>
        <v>5277893.9517500019</v>
      </c>
      <c r="K1924" s="96">
        <f t="shared" si="934"/>
        <v>5273169.9510000013</v>
      </c>
      <c r="L1924" s="96">
        <f t="shared" si="912"/>
        <v>72.180293274377689</v>
      </c>
      <c r="M1924" s="96">
        <f t="shared" si="913"/>
        <v>99.762115737451666</v>
      </c>
    </row>
    <row r="1925" spans="1:14" s="53" customFormat="1" ht="31.5" customHeight="1">
      <c r="A1925" s="101" t="s">
        <v>1209</v>
      </c>
      <c r="B1925" s="94" t="s">
        <v>795</v>
      </c>
      <c r="C1925" s="94" t="s">
        <v>32</v>
      </c>
      <c r="D1925" s="94" t="s">
        <v>13</v>
      </c>
      <c r="E1925" s="99" t="s">
        <v>1208</v>
      </c>
      <c r="F1925" s="95"/>
      <c r="G1925" s="96"/>
      <c r="H1925" s="96">
        <f>H1926+H1928</f>
        <v>403.92700000000002</v>
      </c>
      <c r="I1925" s="96">
        <f t="shared" ref="I1925:K1925" si="935">I1926+I1928</f>
        <v>403.92700000000002</v>
      </c>
      <c r="J1925" s="96">
        <f t="shared" si="935"/>
        <v>403.92700000000002</v>
      </c>
      <c r="K1925" s="96">
        <f t="shared" si="935"/>
        <v>403.92635999999999</v>
      </c>
      <c r="L1925" s="96">
        <f t="shared" ref="L1925:L1929" si="936">K1925/H1925*100</f>
        <v>99.99984155552859</v>
      </c>
      <c r="M1925" s="96">
        <f t="shared" ref="M1925:M1929" si="937">K1925/I1925*100</f>
        <v>99.99984155552859</v>
      </c>
      <c r="N1925" s="60"/>
    </row>
    <row r="1926" spans="1:14" s="53" customFormat="1">
      <c r="A1926" s="93" t="s">
        <v>152</v>
      </c>
      <c r="B1926" s="94" t="s">
        <v>795</v>
      </c>
      <c r="C1926" s="94" t="s">
        <v>32</v>
      </c>
      <c r="D1926" s="94" t="s">
        <v>13</v>
      </c>
      <c r="E1926" s="99" t="s">
        <v>1208</v>
      </c>
      <c r="F1926" s="94">
        <v>200</v>
      </c>
      <c r="G1926" s="96"/>
      <c r="H1926" s="96">
        <f>H1927</f>
        <v>5.96936</v>
      </c>
      <c r="I1926" s="96">
        <f t="shared" ref="I1926:K1926" si="938">I1927</f>
        <v>5.96936</v>
      </c>
      <c r="J1926" s="96">
        <f t="shared" si="938"/>
        <v>5.96936</v>
      </c>
      <c r="K1926" s="96">
        <f t="shared" si="938"/>
        <v>5.96936</v>
      </c>
      <c r="L1926" s="96">
        <f t="shared" si="936"/>
        <v>100</v>
      </c>
      <c r="M1926" s="96">
        <f t="shared" si="937"/>
        <v>100</v>
      </c>
      <c r="N1926" s="60"/>
    </row>
    <row r="1927" spans="1:14" s="53" customFormat="1" ht="25.5">
      <c r="A1927" s="93" t="s">
        <v>154</v>
      </c>
      <c r="B1927" s="94" t="s">
        <v>795</v>
      </c>
      <c r="C1927" s="94" t="s">
        <v>32</v>
      </c>
      <c r="D1927" s="94" t="s">
        <v>13</v>
      </c>
      <c r="E1927" s="99" t="s">
        <v>1208</v>
      </c>
      <c r="F1927" s="94">
        <v>240</v>
      </c>
      <c r="G1927" s="96"/>
      <c r="H1927" s="96">
        <v>5.96936</v>
      </c>
      <c r="I1927" s="96">
        <v>5.96936</v>
      </c>
      <c r="J1927" s="96">
        <v>5.96936</v>
      </c>
      <c r="K1927" s="96">
        <v>5.96936</v>
      </c>
      <c r="L1927" s="96">
        <f t="shared" si="936"/>
        <v>100</v>
      </c>
      <c r="M1927" s="96">
        <f t="shared" si="937"/>
        <v>100</v>
      </c>
      <c r="N1927" s="60"/>
    </row>
    <row r="1928" spans="1:14" s="53" customFormat="1">
      <c r="A1928" s="93" t="s">
        <v>156</v>
      </c>
      <c r="B1928" s="94" t="s">
        <v>795</v>
      </c>
      <c r="C1928" s="94" t="s">
        <v>32</v>
      </c>
      <c r="D1928" s="94" t="s">
        <v>13</v>
      </c>
      <c r="E1928" s="99" t="s">
        <v>1208</v>
      </c>
      <c r="F1928" s="94">
        <v>300</v>
      </c>
      <c r="G1928" s="96"/>
      <c r="H1928" s="96">
        <f>H1929</f>
        <v>397.95764000000003</v>
      </c>
      <c r="I1928" s="96">
        <f t="shared" ref="I1928:K1928" si="939">I1929</f>
        <v>397.95764000000003</v>
      </c>
      <c r="J1928" s="96">
        <f t="shared" si="939"/>
        <v>397.95764000000003</v>
      </c>
      <c r="K1928" s="96">
        <f t="shared" si="939"/>
        <v>397.95699999999999</v>
      </c>
      <c r="L1928" s="96">
        <f t="shared" si="936"/>
        <v>99.999839178863354</v>
      </c>
      <c r="M1928" s="96">
        <f t="shared" si="937"/>
        <v>99.999839178863354</v>
      </c>
      <c r="N1928" s="60"/>
    </row>
    <row r="1929" spans="1:14" s="53" customFormat="1" ht="25.5">
      <c r="A1929" s="93" t="s">
        <v>294</v>
      </c>
      <c r="B1929" s="94" t="s">
        <v>795</v>
      </c>
      <c r="C1929" s="94" t="s">
        <v>32</v>
      </c>
      <c r="D1929" s="94" t="s">
        <v>13</v>
      </c>
      <c r="E1929" s="99" t="s">
        <v>1208</v>
      </c>
      <c r="F1929" s="94">
        <v>320</v>
      </c>
      <c r="G1929" s="96"/>
      <c r="H1929" s="96">
        <v>397.95764000000003</v>
      </c>
      <c r="I1929" s="96">
        <v>397.95764000000003</v>
      </c>
      <c r="J1929" s="96">
        <v>397.95764000000003</v>
      </c>
      <c r="K1929" s="96">
        <v>397.95699999999999</v>
      </c>
      <c r="L1929" s="96">
        <f t="shared" si="936"/>
        <v>99.999839178863354</v>
      </c>
      <c r="M1929" s="96">
        <f t="shared" si="937"/>
        <v>99.999839178863354</v>
      </c>
      <c r="N1929" s="60"/>
    </row>
    <row r="1930" spans="1:14" ht="25.5">
      <c r="A1930" s="93" t="s">
        <v>848</v>
      </c>
      <c r="B1930" s="94" t="s">
        <v>795</v>
      </c>
      <c r="C1930" s="94" t="s">
        <v>32</v>
      </c>
      <c r="D1930" s="94" t="s">
        <v>13</v>
      </c>
      <c r="E1930" s="94" t="s">
        <v>849</v>
      </c>
      <c r="F1930" s="95" t="s">
        <v>0</v>
      </c>
      <c r="G1930" s="96">
        <v>310331.90000000002</v>
      </c>
      <c r="H1930" s="96">
        <f>H1931</f>
        <v>310331.93300000002</v>
      </c>
      <c r="I1930" s="96">
        <f t="shared" ref="I1930:K1931" si="940">I1931</f>
        <v>224365.3</v>
      </c>
      <c r="J1930" s="96">
        <f t="shared" si="940"/>
        <v>224365.29506999999</v>
      </c>
      <c r="K1930" s="96">
        <f t="shared" si="940"/>
        <v>224365.29506999999</v>
      </c>
      <c r="L1930" s="96">
        <f t="shared" si="912"/>
        <v>72.298487912940629</v>
      </c>
      <c r="M1930" s="96">
        <f t="shared" si="913"/>
        <v>99.999997802690515</v>
      </c>
    </row>
    <row r="1931" spans="1:14">
      <c r="A1931" s="93" t="s">
        <v>156</v>
      </c>
      <c r="B1931" s="94" t="s">
        <v>795</v>
      </c>
      <c r="C1931" s="94" t="s">
        <v>32</v>
      </c>
      <c r="D1931" s="94" t="s">
        <v>13</v>
      </c>
      <c r="E1931" s="94" t="s">
        <v>849</v>
      </c>
      <c r="F1931" s="94" t="s">
        <v>157</v>
      </c>
      <c r="G1931" s="96">
        <v>310331.90000000002</v>
      </c>
      <c r="H1931" s="96">
        <f>H1932</f>
        <v>310331.93300000002</v>
      </c>
      <c r="I1931" s="96">
        <f t="shared" si="940"/>
        <v>224365.3</v>
      </c>
      <c r="J1931" s="96">
        <f t="shared" si="940"/>
        <v>224365.29506999999</v>
      </c>
      <c r="K1931" s="96">
        <f t="shared" si="940"/>
        <v>224365.29506999999</v>
      </c>
      <c r="L1931" s="96">
        <f t="shared" si="912"/>
        <v>72.298487912940629</v>
      </c>
      <c r="M1931" s="96">
        <f t="shared" si="913"/>
        <v>99.999997802690515</v>
      </c>
    </row>
    <row r="1932" spans="1:14">
      <c r="A1932" s="93" t="s">
        <v>526</v>
      </c>
      <c r="B1932" s="94" t="s">
        <v>795</v>
      </c>
      <c r="C1932" s="94" t="s">
        <v>32</v>
      </c>
      <c r="D1932" s="94" t="s">
        <v>13</v>
      </c>
      <c r="E1932" s="94" t="s">
        <v>849</v>
      </c>
      <c r="F1932" s="94" t="s">
        <v>527</v>
      </c>
      <c r="G1932" s="96">
        <v>310331.90000000002</v>
      </c>
      <c r="H1932" s="96">
        <v>310331.93300000002</v>
      </c>
      <c r="I1932" s="96">
        <v>224365.3</v>
      </c>
      <c r="J1932" s="96">
        <v>224365.29506999999</v>
      </c>
      <c r="K1932" s="96">
        <v>224365.29506999999</v>
      </c>
      <c r="L1932" s="96">
        <f t="shared" si="912"/>
        <v>72.298487912940629</v>
      </c>
      <c r="M1932" s="96">
        <f t="shared" si="913"/>
        <v>99.999997802690515</v>
      </c>
    </row>
    <row r="1933" spans="1:14" ht="63.75">
      <c r="A1933" s="93" t="s">
        <v>850</v>
      </c>
      <c r="B1933" s="94" t="s">
        <v>795</v>
      </c>
      <c r="C1933" s="94" t="s">
        <v>32</v>
      </c>
      <c r="D1933" s="94" t="s">
        <v>13</v>
      </c>
      <c r="E1933" s="94" t="s">
        <v>851</v>
      </c>
      <c r="F1933" s="95" t="s">
        <v>0</v>
      </c>
      <c r="G1933" s="96">
        <v>53257.7</v>
      </c>
      <c r="H1933" s="96">
        <f>H1934</f>
        <v>53257.7</v>
      </c>
      <c r="I1933" s="96">
        <f t="shared" ref="I1933:K1934" si="941">I1934</f>
        <v>52912.52</v>
      </c>
      <c r="J1933" s="96">
        <f t="shared" si="941"/>
        <v>52912.432000000001</v>
      </c>
      <c r="K1933" s="96">
        <f t="shared" si="941"/>
        <v>52888.392</v>
      </c>
      <c r="L1933" s="96">
        <f t="shared" si="912"/>
        <v>99.306564121244449</v>
      </c>
      <c r="M1933" s="96">
        <f t="shared" si="913"/>
        <v>99.954400206227191</v>
      </c>
    </row>
    <row r="1934" spans="1:14">
      <c r="A1934" s="93" t="s">
        <v>156</v>
      </c>
      <c r="B1934" s="94" t="s">
        <v>795</v>
      </c>
      <c r="C1934" s="94" t="s">
        <v>32</v>
      </c>
      <c r="D1934" s="94" t="s">
        <v>13</v>
      </c>
      <c r="E1934" s="94" t="s">
        <v>851</v>
      </c>
      <c r="F1934" s="94" t="s">
        <v>157</v>
      </c>
      <c r="G1934" s="96">
        <v>53257.7</v>
      </c>
      <c r="H1934" s="96">
        <f>H1935</f>
        <v>53257.7</v>
      </c>
      <c r="I1934" s="96">
        <f t="shared" si="941"/>
        <v>52912.52</v>
      </c>
      <c r="J1934" s="96">
        <f t="shared" si="941"/>
        <v>52912.432000000001</v>
      </c>
      <c r="K1934" s="96">
        <f t="shared" si="941"/>
        <v>52888.392</v>
      </c>
      <c r="L1934" s="96">
        <f t="shared" si="912"/>
        <v>99.306564121244449</v>
      </c>
      <c r="M1934" s="96">
        <f t="shared" si="913"/>
        <v>99.954400206227191</v>
      </c>
    </row>
    <row r="1935" spans="1:14" ht="25.5">
      <c r="A1935" s="93" t="s">
        <v>294</v>
      </c>
      <c r="B1935" s="94" t="s">
        <v>795</v>
      </c>
      <c r="C1935" s="94" t="s">
        <v>32</v>
      </c>
      <c r="D1935" s="94" t="s">
        <v>13</v>
      </c>
      <c r="E1935" s="94" t="s">
        <v>851</v>
      </c>
      <c r="F1935" s="94" t="s">
        <v>295</v>
      </c>
      <c r="G1935" s="96">
        <v>53257.7</v>
      </c>
      <c r="H1935" s="96">
        <v>53257.7</v>
      </c>
      <c r="I1935" s="96">
        <v>52912.52</v>
      </c>
      <c r="J1935" s="96">
        <v>52912.432000000001</v>
      </c>
      <c r="K1935" s="96">
        <v>52888.392</v>
      </c>
      <c r="L1935" s="96">
        <f t="shared" si="912"/>
        <v>99.306564121244449</v>
      </c>
      <c r="M1935" s="96">
        <f t="shared" si="913"/>
        <v>99.954400206227191</v>
      </c>
    </row>
    <row r="1936" spans="1:14" ht="51">
      <c r="A1936" s="93" t="s">
        <v>852</v>
      </c>
      <c r="B1936" s="94" t="s">
        <v>795</v>
      </c>
      <c r="C1936" s="94" t="s">
        <v>32</v>
      </c>
      <c r="D1936" s="94" t="s">
        <v>13</v>
      </c>
      <c r="E1936" s="94" t="s">
        <v>853</v>
      </c>
      <c r="F1936" s="95" t="s">
        <v>0</v>
      </c>
      <c r="G1936" s="96">
        <v>35663.9</v>
      </c>
      <c r="H1936" s="96">
        <f>H1937</f>
        <v>35663.9</v>
      </c>
      <c r="I1936" s="96">
        <f t="shared" ref="I1936:K1937" si="942">I1937</f>
        <v>3658</v>
      </c>
      <c r="J1936" s="96">
        <f t="shared" si="942"/>
        <v>3658</v>
      </c>
      <c r="K1936" s="96">
        <f t="shared" si="942"/>
        <v>3657.0210000000002</v>
      </c>
      <c r="L1936" s="96">
        <f t="shared" si="912"/>
        <v>10.254125320001458</v>
      </c>
      <c r="M1936" s="96">
        <f t="shared" si="913"/>
        <v>99.973236741388732</v>
      </c>
    </row>
    <row r="1937" spans="1:13">
      <c r="A1937" s="93" t="s">
        <v>156</v>
      </c>
      <c r="B1937" s="94" t="s">
        <v>795</v>
      </c>
      <c r="C1937" s="94" t="s">
        <v>32</v>
      </c>
      <c r="D1937" s="94" t="s">
        <v>13</v>
      </c>
      <c r="E1937" s="94" t="s">
        <v>853</v>
      </c>
      <c r="F1937" s="94" t="s">
        <v>157</v>
      </c>
      <c r="G1937" s="96">
        <v>35663.9</v>
      </c>
      <c r="H1937" s="96">
        <f>H1938</f>
        <v>35663.9</v>
      </c>
      <c r="I1937" s="96">
        <f t="shared" si="942"/>
        <v>3658</v>
      </c>
      <c r="J1937" s="96">
        <f t="shared" si="942"/>
        <v>3658</v>
      </c>
      <c r="K1937" s="96">
        <f t="shared" si="942"/>
        <v>3657.0210000000002</v>
      </c>
      <c r="L1937" s="96">
        <f t="shared" si="912"/>
        <v>10.254125320001458</v>
      </c>
      <c r="M1937" s="96">
        <f t="shared" si="913"/>
        <v>99.973236741388732</v>
      </c>
    </row>
    <row r="1938" spans="1:13" ht="25.5">
      <c r="A1938" s="93" t="s">
        <v>294</v>
      </c>
      <c r="B1938" s="94" t="s">
        <v>795</v>
      </c>
      <c r="C1938" s="94" t="s">
        <v>32</v>
      </c>
      <c r="D1938" s="94" t="s">
        <v>13</v>
      </c>
      <c r="E1938" s="94" t="s">
        <v>853</v>
      </c>
      <c r="F1938" s="94" t="s">
        <v>295</v>
      </c>
      <c r="G1938" s="96">
        <v>35663.9</v>
      </c>
      <c r="H1938" s="96">
        <v>35663.9</v>
      </c>
      <c r="I1938" s="96">
        <v>3658</v>
      </c>
      <c r="J1938" s="96">
        <v>3658</v>
      </c>
      <c r="K1938" s="96">
        <v>3657.0210000000002</v>
      </c>
      <c r="L1938" s="96">
        <f t="shared" si="912"/>
        <v>10.254125320001458</v>
      </c>
      <c r="M1938" s="96">
        <f t="shared" si="913"/>
        <v>99.973236741388732</v>
      </c>
    </row>
    <row r="1939" spans="1:13" ht="38.25">
      <c r="A1939" s="93" t="s">
        <v>854</v>
      </c>
      <c r="B1939" s="94" t="s">
        <v>795</v>
      </c>
      <c r="C1939" s="94" t="s">
        <v>32</v>
      </c>
      <c r="D1939" s="94" t="s">
        <v>13</v>
      </c>
      <c r="E1939" s="94" t="s">
        <v>855</v>
      </c>
      <c r="F1939" s="95" t="s">
        <v>0</v>
      </c>
      <c r="G1939" s="96">
        <v>8556.5</v>
      </c>
      <c r="H1939" s="96">
        <f>H1940+H1942</f>
        <v>8556.5</v>
      </c>
      <c r="I1939" s="96">
        <f t="shared" ref="I1939:K1939" si="943">I1940+I1942</f>
        <v>5867.3213999999998</v>
      </c>
      <c r="J1939" s="96">
        <f t="shared" si="943"/>
        <v>5758.7944900000002</v>
      </c>
      <c r="K1939" s="96">
        <f t="shared" si="943"/>
        <v>5746.3893500000004</v>
      </c>
      <c r="L1939" s="96">
        <f t="shared" si="912"/>
        <v>67.158176240285172</v>
      </c>
      <c r="M1939" s="96">
        <f t="shared" si="913"/>
        <v>97.938888263390524</v>
      </c>
    </row>
    <row r="1940" spans="1:13">
      <c r="A1940" s="93" t="s">
        <v>152</v>
      </c>
      <c r="B1940" s="94" t="s">
        <v>795</v>
      </c>
      <c r="C1940" s="94" t="s">
        <v>32</v>
      </c>
      <c r="D1940" s="94" t="s">
        <v>13</v>
      </c>
      <c r="E1940" s="94" t="s">
        <v>855</v>
      </c>
      <c r="F1940" s="94" t="s">
        <v>153</v>
      </c>
      <c r="G1940" s="96">
        <v>1.4</v>
      </c>
      <c r="H1940" s="96">
        <f>H1941</f>
        <v>1.4</v>
      </c>
      <c r="I1940" s="96">
        <f t="shared" ref="I1940:K1940" si="944">I1941</f>
        <v>0.21784000000000001</v>
      </c>
      <c r="J1940" s="96">
        <f t="shared" si="944"/>
        <v>0.20866000000000001</v>
      </c>
      <c r="K1940" s="96">
        <f t="shared" si="944"/>
        <v>0.20624999999999999</v>
      </c>
      <c r="L1940" s="96">
        <f t="shared" si="912"/>
        <v>14.732142857142858</v>
      </c>
      <c r="M1940" s="96">
        <f t="shared" si="913"/>
        <v>94.679581344105756</v>
      </c>
    </row>
    <row r="1941" spans="1:13" ht="25.5">
      <c r="A1941" s="93" t="s">
        <v>154</v>
      </c>
      <c r="B1941" s="94" t="s">
        <v>795</v>
      </c>
      <c r="C1941" s="94" t="s">
        <v>32</v>
      </c>
      <c r="D1941" s="94" t="s">
        <v>13</v>
      </c>
      <c r="E1941" s="94" t="s">
        <v>855</v>
      </c>
      <c r="F1941" s="94" t="s">
        <v>155</v>
      </c>
      <c r="G1941" s="96">
        <v>1.4</v>
      </c>
      <c r="H1941" s="96">
        <v>1.4</v>
      </c>
      <c r="I1941" s="96">
        <v>0.21784000000000001</v>
      </c>
      <c r="J1941" s="96">
        <v>0.20866000000000001</v>
      </c>
      <c r="K1941" s="96">
        <v>0.20624999999999999</v>
      </c>
      <c r="L1941" s="96">
        <f t="shared" si="912"/>
        <v>14.732142857142858</v>
      </c>
      <c r="M1941" s="96">
        <f t="shared" si="913"/>
        <v>94.679581344105756</v>
      </c>
    </row>
    <row r="1942" spans="1:13">
      <c r="A1942" s="93" t="s">
        <v>156</v>
      </c>
      <c r="B1942" s="94" t="s">
        <v>795</v>
      </c>
      <c r="C1942" s="94" t="s">
        <v>32</v>
      </c>
      <c r="D1942" s="94" t="s">
        <v>13</v>
      </c>
      <c r="E1942" s="94" t="s">
        <v>855</v>
      </c>
      <c r="F1942" s="94" t="s">
        <v>157</v>
      </c>
      <c r="G1942" s="96">
        <v>8555.1</v>
      </c>
      <c r="H1942" s="96">
        <f>H1943</f>
        <v>8555.1</v>
      </c>
      <c r="I1942" s="96">
        <f t="shared" ref="I1942:K1942" si="945">I1943</f>
        <v>5867.1035599999996</v>
      </c>
      <c r="J1942" s="96">
        <f t="shared" si="945"/>
        <v>5758.58583</v>
      </c>
      <c r="K1942" s="96">
        <f t="shared" si="945"/>
        <v>5746.1831000000002</v>
      </c>
      <c r="L1942" s="96">
        <f t="shared" si="912"/>
        <v>67.166755502565721</v>
      </c>
      <c r="M1942" s="96">
        <f t="shared" si="913"/>
        <v>97.93900927837042</v>
      </c>
    </row>
    <row r="1943" spans="1:13">
      <c r="A1943" s="93" t="s">
        <v>526</v>
      </c>
      <c r="B1943" s="94" t="s">
        <v>795</v>
      </c>
      <c r="C1943" s="94" t="s">
        <v>32</v>
      </c>
      <c r="D1943" s="94" t="s">
        <v>13</v>
      </c>
      <c r="E1943" s="94" t="s">
        <v>855</v>
      </c>
      <c r="F1943" s="94" t="s">
        <v>527</v>
      </c>
      <c r="G1943" s="96">
        <v>8555.1</v>
      </c>
      <c r="H1943" s="96">
        <v>8555.1</v>
      </c>
      <c r="I1943" s="96">
        <v>5867.1035599999996</v>
      </c>
      <c r="J1943" s="96">
        <v>5758.58583</v>
      </c>
      <c r="K1943" s="96">
        <v>5746.1831000000002</v>
      </c>
      <c r="L1943" s="96">
        <f t="shared" si="912"/>
        <v>67.166755502565721</v>
      </c>
      <c r="M1943" s="96">
        <f t="shared" si="913"/>
        <v>97.93900927837042</v>
      </c>
    </row>
    <row r="1944" spans="1:13">
      <c r="A1944" s="93" t="s">
        <v>856</v>
      </c>
      <c r="B1944" s="94" t="s">
        <v>795</v>
      </c>
      <c r="C1944" s="94" t="s">
        <v>32</v>
      </c>
      <c r="D1944" s="94" t="s">
        <v>13</v>
      </c>
      <c r="E1944" s="94" t="s">
        <v>857</v>
      </c>
      <c r="F1944" s="95" t="s">
        <v>0</v>
      </c>
      <c r="G1944" s="96">
        <v>491410.9</v>
      </c>
      <c r="H1944" s="96">
        <f>H1945+H1947</f>
        <v>491410.9</v>
      </c>
      <c r="I1944" s="96">
        <f t="shared" ref="I1944:K1944" si="946">I1945+I1947</f>
        <v>276288.19680999999</v>
      </c>
      <c r="J1944" s="96">
        <f t="shared" si="946"/>
        <v>276288.19680999999</v>
      </c>
      <c r="K1944" s="96">
        <f t="shared" si="946"/>
        <v>273932.73533</v>
      </c>
      <c r="L1944" s="96">
        <f t="shared" si="912"/>
        <v>55.74413089534643</v>
      </c>
      <c r="M1944" s="96">
        <f t="shared" si="913"/>
        <v>99.147462140186974</v>
      </c>
    </row>
    <row r="1945" spans="1:13">
      <c r="A1945" s="93" t="s">
        <v>152</v>
      </c>
      <c r="B1945" s="94" t="s">
        <v>795</v>
      </c>
      <c r="C1945" s="94" t="s">
        <v>32</v>
      </c>
      <c r="D1945" s="94" t="s">
        <v>13</v>
      </c>
      <c r="E1945" s="94" t="s">
        <v>857</v>
      </c>
      <c r="F1945" s="94" t="s">
        <v>153</v>
      </c>
      <c r="G1945" s="96">
        <v>6277</v>
      </c>
      <c r="H1945" s="96">
        <f>H1946</f>
        <v>6277</v>
      </c>
      <c r="I1945" s="96">
        <f t="shared" ref="I1945:K1945" si="947">I1946</f>
        <v>3370</v>
      </c>
      <c r="J1945" s="96">
        <f t="shared" si="947"/>
        <v>3370</v>
      </c>
      <c r="K1945" s="96">
        <f t="shared" si="947"/>
        <v>3256.75819</v>
      </c>
      <c r="L1945" s="96">
        <f t="shared" si="912"/>
        <v>51.883992193723117</v>
      </c>
      <c r="M1945" s="96">
        <f t="shared" si="913"/>
        <v>96.639708902077146</v>
      </c>
    </row>
    <row r="1946" spans="1:13" ht="25.5">
      <c r="A1946" s="93" t="s">
        <v>154</v>
      </c>
      <c r="B1946" s="94" t="s">
        <v>795</v>
      </c>
      <c r="C1946" s="94" t="s">
        <v>32</v>
      </c>
      <c r="D1946" s="94" t="s">
        <v>13</v>
      </c>
      <c r="E1946" s="94" t="s">
        <v>857</v>
      </c>
      <c r="F1946" s="94" t="s">
        <v>155</v>
      </c>
      <c r="G1946" s="96">
        <v>6277</v>
      </c>
      <c r="H1946" s="96">
        <v>6277</v>
      </c>
      <c r="I1946" s="96">
        <v>3370</v>
      </c>
      <c r="J1946" s="96">
        <v>3370</v>
      </c>
      <c r="K1946" s="96">
        <v>3256.75819</v>
      </c>
      <c r="L1946" s="96">
        <f t="shared" si="912"/>
        <v>51.883992193723117</v>
      </c>
      <c r="M1946" s="96">
        <f t="shared" si="913"/>
        <v>96.639708902077146</v>
      </c>
    </row>
    <row r="1947" spans="1:13">
      <c r="A1947" s="93" t="s">
        <v>156</v>
      </c>
      <c r="B1947" s="94" t="s">
        <v>795</v>
      </c>
      <c r="C1947" s="94" t="s">
        <v>32</v>
      </c>
      <c r="D1947" s="94" t="s">
        <v>13</v>
      </c>
      <c r="E1947" s="94" t="s">
        <v>857</v>
      </c>
      <c r="F1947" s="94" t="s">
        <v>157</v>
      </c>
      <c r="G1947" s="96">
        <v>485133.9</v>
      </c>
      <c r="H1947" s="96">
        <f>H1948</f>
        <v>485133.9</v>
      </c>
      <c r="I1947" s="96">
        <f t="shared" ref="I1947:K1947" si="948">I1948</f>
        <v>272918.19680999999</v>
      </c>
      <c r="J1947" s="96">
        <f t="shared" si="948"/>
        <v>272918.19680999999</v>
      </c>
      <c r="K1947" s="96">
        <f t="shared" si="948"/>
        <v>270675.97713999997</v>
      </c>
      <c r="L1947" s="96">
        <f t="shared" si="912"/>
        <v>55.794076056115635</v>
      </c>
      <c r="M1947" s="96">
        <f t="shared" si="913"/>
        <v>99.178427933275188</v>
      </c>
    </row>
    <row r="1948" spans="1:13" ht="25.5">
      <c r="A1948" s="93" t="s">
        <v>294</v>
      </c>
      <c r="B1948" s="94" t="s">
        <v>795</v>
      </c>
      <c r="C1948" s="94" t="s">
        <v>32</v>
      </c>
      <c r="D1948" s="94" t="s">
        <v>13</v>
      </c>
      <c r="E1948" s="94" t="s">
        <v>857</v>
      </c>
      <c r="F1948" s="94" t="s">
        <v>295</v>
      </c>
      <c r="G1948" s="96">
        <v>485133.9</v>
      </c>
      <c r="H1948" s="96">
        <v>485133.9</v>
      </c>
      <c r="I1948" s="96">
        <v>272918.19680999999</v>
      </c>
      <c r="J1948" s="96">
        <v>272918.19680999999</v>
      </c>
      <c r="K1948" s="96">
        <v>270675.97713999997</v>
      </c>
      <c r="L1948" s="96">
        <f t="shared" si="912"/>
        <v>55.794076056115635</v>
      </c>
      <c r="M1948" s="96">
        <f t="shared" si="913"/>
        <v>99.178427933275188</v>
      </c>
    </row>
    <row r="1949" spans="1:13" ht="38.25">
      <c r="A1949" s="93" t="s">
        <v>858</v>
      </c>
      <c r="B1949" s="94" t="s">
        <v>795</v>
      </c>
      <c r="C1949" s="94" t="s">
        <v>32</v>
      </c>
      <c r="D1949" s="94" t="s">
        <v>13</v>
      </c>
      <c r="E1949" s="94" t="s">
        <v>859</v>
      </c>
      <c r="F1949" s="95" t="s">
        <v>0</v>
      </c>
      <c r="G1949" s="96">
        <v>105897.5</v>
      </c>
      <c r="H1949" s="96">
        <f>H1950+H1952</f>
        <v>105897.488</v>
      </c>
      <c r="I1949" s="96">
        <f t="shared" ref="I1949:K1949" si="949">I1950+I1952</f>
        <v>105559.34716600001</v>
      </c>
      <c r="J1949" s="96">
        <f t="shared" si="949"/>
        <v>105440.43755</v>
      </c>
      <c r="K1949" s="96">
        <f t="shared" si="949"/>
        <v>105395.34938</v>
      </c>
      <c r="L1949" s="96">
        <f t="shared" ref="L1949:L2012" si="950">K1949/H1949*100</f>
        <v>99.52582574952109</v>
      </c>
      <c r="M1949" s="96">
        <f t="shared" ref="M1949:M2012" si="951">K1949/I1949*100</f>
        <v>99.844639257059725</v>
      </c>
    </row>
    <row r="1950" spans="1:13">
      <c r="A1950" s="93" t="s">
        <v>152</v>
      </c>
      <c r="B1950" s="94" t="s">
        <v>795</v>
      </c>
      <c r="C1950" s="94" t="s">
        <v>32</v>
      </c>
      <c r="D1950" s="94" t="s">
        <v>13</v>
      </c>
      <c r="E1950" s="94" t="s">
        <v>859</v>
      </c>
      <c r="F1950" s="94" t="s">
        <v>153</v>
      </c>
      <c r="G1950" s="96">
        <v>1367.7</v>
      </c>
      <c r="H1950" s="96">
        <f>H1951</f>
        <v>1367.71885</v>
      </c>
      <c r="I1950" s="96">
        <f t="shared" ref="I1950:K1950" si="952">I1951</f>
        <v>1361.5899400000001</v>
      </c>
      <c r="J1950" s="96">
        <f t="shared" si="952"/>
        <v>1360.03703</v>
      </c>
      <c r="K1950" s="96">
        <f t="shared" si="952"/>
        <v>1359.8600899999999</v>
      </c>
      <c r="L1950" s="96">
        <f t="shared" si="950"/>
        <v>99.425411150837022</v>
      </c>
      <c r="M1950" s="96">
        <f t="shared" si="951"/>
        <v>99.872953673556069</v>
      </c>
    </row>
    <row r="1951" spans="1:13" ht="25.5">
      <c r="A1951" s="93" t="s">
        <v>154</v>
      </c>
      <c r="B1951" s="94" t="s">
        <v>795</v>
      </c>
      <c r="C1951" s="94" t="s">
        <v>32</v>
      </c>
      <c r="D1951" s="94" t="s">
        <v>13</v>
      </c>
      <c r="E1951" s="94" t="s">
        <v>859</v>
      </c>
      <c r="F1951" s="94" t="s">
        <v>155</v>
      </c>
      <c r="G1951" s="96">
        <v>1367.7</v>
      </c>
      <c r="H1951" s="96">
        <v>1367.71885</v>
      </c>
      <c r="I1951" s="96">
        <v>1361.5899400000001</v>
      </c>
      <c r="J1951" s="96">
        <v>1360.03703</v>
      </c>
      <c r="K1951" s="96">
        <v>1359.8600899999999</v>
      </c>
      <c r="L1951" s="96">
        <f t="shared" si="950"/>
        <v>99.425411150837022</v>
      </c>
      <c r="M1951" s="96">
        <f t="shared" si="951"/>
        <v>99.872953673556069</v>
      </c>
    </row>
    <row r="1952" spans="1:13">
      <c r="A1952" s="93" t="s">
        <v>156</v>
      </c>
      <c r="B1952" s="94" t="s">
        <v>795</v>
      </c>
      <c r="C1952" s="94" t="s">
        <v>32</v>
      </c>
      <c r="D1952" s="94" t="s">
        <v>13</v>
      </c>
      <c r="E1952" s="94" t="s">
        <v>859</v>
      </c>
      <c r="F1952" s="94" t="s">
        <v>157</v>
      </c>
      <c r="G1952" s="96">
        <v>104529.8</v>
      </c>
      <c r="H1952" s="96">
        <f>H1953</f>
        <v>104529.76914999999</v>
      </c>
      <c r="I1952" s="96">
        <f t="shared" ref="I1952:K1952" si="953">I1953</f>
        <v>104197.757226</v>
      </c>
      <c r="J1952" s="96">
        <f t="shared" si="953"/>
        <v>104080.40052</v>
      </c>
      <c r="K1952" s="96">
        <f t="shared" si="953"/>
        <v>104035.48929</v>
      </c>
      <c r="L1952" s="96">
        <f t="shared" si="950"/>
        <v>99.527139623459121</v>
      </c>
      <c r="M1952" s="96">
        <f t="shared" si="951"/>
        <v>99.8442692622951</v>
      </c>
    </row>
    <row r="1953" spans="1:13">
      <c r="A1953" s="93" t="s">
        <v>526</v>
      </c>
      <c r="B1953" s="94" t="s">
        <v>795</v>
      </c>
      <c r="C1953" s="94" t="s">
        <v>32</v>
      </c>
      <c r="D1953" s="94" t="s">
        <v>13</v>
      </c>
      <c r="E1953" s="94" t="s">
        <v>859</v>
      </c>
      <c r="F1953" s="94" t="s">
        <v>527</v>
      </c>
      <c r="G1953" s="96">
        <v>104529.8</v>
      </c>
      <c r="H1953" s="96">
        <v>104529.76914999999</v>
      </c>
      <c r="I1953" s="96">
        <v>104197.757226</v>
      </c>
      <c r="J1953" s="96">
        <v>104080.40052</v>
      </c>
      <c r="K1953" s="96">
        <v>104035.48929</v>
      </c>
      <c r="L1953" s="96">
        <f t="shared" si="950"/>
        <v>99.527139623459121</v>
      </c>
      <c r="M1953" s="96">
        <f t="shared" si="951"/>
        <v>99.8442692622951</v>
      </c>
    </row>
    <row r="1954" spans="1:13" ht="38.25">
      <c r="A1954" s="93" t="s">
        <v>860</v>
      </c>
      <c r="B1954" s="94" t="s">
        <v>795</v>
      </c>
      <c r="C1954" s="94" t="s">
        <v>32</v>
      </c>
      <c r="D1954" s="94" t="s">
        <v>13</v>
      </c>
      <c r="E1954" s="94" t="s">
        <v>861</v>
      </c>
      <c r="F1954" s="95" t="s">
        <v>0</v>
      </c>
      <c r="G1954" s="96">
        <v>67.099999999999994</v>
      </c>
      <c r="H1954" s="96">
        <f>H1955+H1957</f>
        <v>67.099999999999994</v>
      </c>
      <c r="I1954" s="96">
        <f t="shared" ref="I1954:K1954" si="954">I1955+I1957</f>
        <v>14.165380000000001</v>
      </c>
      <c r="J1954" s="96">
        <f t="shared" si="954"/>
        <v>14.16432</v>
      </c>
      <c r="K1954" s="96">
        <f t="shared" si="954"/>
        <v>14.16432</v>
      </c>
      <c r="L1954" s="96">
        <f t="shared" si="950"/>
        <v>21.109269746646795</v>
      </c>
      <c r="M1954" s="96">
        <f t="shared" si="951"/>
        <v>99.992516967423384</v>
      </c>
    </row>
    <row r="1955" spans="1:13">
      <c r="A1955" s="93" t="s">
        <v>152</v>
      </c>
      <c r="B1955" s="94" t="s">
        <v>795</v>
      </c>
      <c r="C1955" s="94" t="s">
        <v>32</v>
      </c>
      <c r="D1955" s="94" t="s">
        <v>13</v>
      </c>
      <c r="E1955" s="94" t="s">
        <v>861</v>
      </c>
      <c r="F1955" s="94" t="s">
        <v>153</v>
      </c>
      <c r="G1955" s="96">
        <v>9.1</v>
      </c>
      <c r="H1955" s="96">
        <f>H1956</f>
        <v>9.1</v>
      </c>
      <c r="I1955" s="96">
        <f t="shared" ref="I1955:K1955" si="955">I1956</f>
        <v>0.14038</v>
      </c>
      <c r="J1955" s="96">
        <f t="shared" si="955"/>
        <v>0.14027999999999999</v>
      </c>
      <c r="K1955" s="96">
        <f t="shared" si="955"/>
        <v>0.14027999999999999</v>
      </c>
      <c r="L1955" s="96">
        <f t="shared" si="950"/>
        <v>1.5415384615384615</v>
      </c>
      <c r="M1955" s="96">
        <f t="shared" si="951"/>
        <v>99.928764781307862</v>
      </c>
    </row>
    <row r="1956" spans="1:13" ht="25.5">
      <c r="A1956" s="93" t="s">
        <v>154</v>
      </c>
      <c r="B1956" s="94" t="s">
        <v>795</v>
      </c>
      <c r="C1956" s="94" t="s">
        <v>32</v>
      </c>
      <c r="D1956" s="94" t="s">
        <v>13</v>
      </c>
      <c r="E1956" s="94" t="s">
        <v>861</v>
      </c>
      <c r="F1956" s="94" t="s">
        <v>155</v>
      </c>
      <c r="G1956" s="96">
        <v>9.1</v>
      </c>
      <c r="H1956" s="96">
        <v>9.1</v>
      </c>
      <c r="I1956" s="96">
        <v>0.14038</v>
      </c>
      <c r="J1956" s="96">
        <v>0.14027999999999999</v>
      </c>
      <c r="K1956" s="96">
        <v>0.14027999999999999</v>
      </c>
      <c r="L1956" s="96">
        <f t="shared" si="950"/>
        <v>1.5415384615384615</v>
      </c>
      <c r="M1956" s="96">
        <f t="shared" si="951"/>
        <v>99.928764781307862</v>
      </c>
    </row>
    <row r="1957" spans="1:13">
      <c r="A1957" s="93" t="s">
        <v>156</v>
      </c>
      <c r="B1957" s="94" t="s">
        <v>795</v>
      </c>
      <c r="C1957" s="94" t="s">
        <v>32</v>
      </c>
      <c r="D1957" s="94" t="s">
        <v>13</v>
      </c>
      <c r="E1957" s="94" t="s">
        <v>861</v>
      </c>
      <c r="F1957" s="94" t="s">
        <v>157</v>
      </c>
      <c r="G1957" s="96">
        <v>58</v>
      </c>
      <c r="H1957" s="96">
        <f>H1958</f>
        <v>58</v>
      </c>
      <c r="I1957" s="96">
        <f t="shared" ref="I1957:K1957" si="956">I1958</f>
        <v>14.025</v>
      </c>
      <c r="J1957" s="96">
        <f t="shared" si="956"/>
        <v>14.024039999999999</v>
      </c>
      <c r="K1957" s="96">
        <f t="shared" si="956"/>
        <v>14.024039999999999</v>
      </c>
      <c r="L1957" s="96">
        <f t="shared" si="950"/>
        <v>24.179379310344824</v>
      </c>
      <c r="M1957" s="96">
        <f t="shared" si="951"/>
        <v>99.993155080213896</v>
      </c>
    </row>
    <row r="1958" spans="1:13">
      <c r="A1958" s="93" t="s">
        <v>526</v>
      </c>
      <c r="B1958" s="94" t="s">
        <v>795</v>
      </c>
      <c r="C1958" s="94" t="s">
        <v>32</v>
      </c>
      <c r="D1958" s="94" t="s">
        <v>13</v>
      </c>
      <c r="E1958" s="94" t="s">
        <v>861</v>
      </c>
      <c r="F1958" s="94" t="s">
        <v>527</v>
      </c>
      <c r="G1958" s="96">
        <v>58</v>
      </c>
      <c r="H1958" s="96">
        <v>58</v>
      </c>
      <c r="I1958" s="96">
        <v>14.025</v>
      </c>
      <c r="J1958" s="96">
        <v>14.024039999999999</v>
      </c>
      <c r="K1958" s="96">
        <v>14.024039999999999</v>
      </c>
      <c r="L1958" s="96">
        <f t="shared" si="950"/>
        <v>24.179379310344824</v>
      </c>
      <c r="M1958" s="96">
        <f t="shared" si="951"/>
        <v>99.993155080213896</v>
      </c>
    </row>
    <row r="1959" spans="1:13">
      <c r="A1959" s="93" t="s">
        <v>862</v>
      </c>
      <c r="B1959" s="94" t="s">
        <v>795</v>
      </c>
      <c r="C1959" s="94" t="s">
        <v>32</v>
      </c>
      <c r="D1959" s="94" t="s">
        <v>13</v>
      </c>
      <c r="E1959" s="94" t="s">
        <v>863</v>
      </c>
      <c r="F1959" s="95" t="s">
        <v>0</v>
      </c>
      <c r="G1959" s="96">
        <v>878495.4</v>
      </c>
      <c r="H1959" s="103">
        <f>H1960+H1962</f>
        <v>878495.39999999991</v>
      </c>
      <c r="I1959" s="103">
        <f t="shared" ref="I1959:K1959" si="957">I1960+I1962</f>
        <v>794600</v>
      </c>
      <c r="J1959" s="103">
        <f t="shared" si="957"/>
        <v>787998.57058000006</v>
      </c>
      <c r="K1959" s="103">
        <f t="shared" si="957"/>
        <v>787988.88879999996</v>
      </c>
      <c r="L1959" s="96">
        <f t="shared" si="950"/>
        <v>89.697554341206569</v>
      </c>
      <c r="M1959" s="96">
        <f t="shared" si="951"/>
        <v>99.167995066700215</v>
      </c>
    </row>
    <row r="1960" spans="1:13">
      <c r="A1960" s="93" t="s">
        <v>152</v>
      </c>
      <c r="B1960" s="94" t="s">
        <v>795</v>
      </c>
      <c r="C1960" s="94" t="s">
        <v>32</v>
      </c>
      <c r="D1960" s="94" t="s">
        <v>13</v>
      </c>
      <c r="E1960" s="94" t="s">
        <v>863</v>
      </c>
      <c r="F1960" s="94" t="s">
        <v>153</v>
      </c>
      <c r="G1960" s="96">
        <v>12982.7</v>
      </c>
      <c r="H1960" s="96">
        <f>H1961</f>
        <v>12982.7</v>
      </c>
      <c r="I1960" s="96">
        <f t="shared" ref="I1960:K1960" si="958">I1961</f>
        <v>11400</v>
      </c>
      <c r="J1960" s="96">
        <f t="shared" si="958"/>
        <v>11297.46068</v>
      </c>
      <c r="K1960" s="96">
        <f t="shared" si="958"/>
        <v>11297.39602</v>
      </c>
      <c r="L1960" s="96">
        <f t="shared" si="950"/>
        <v>87.018848313524927</v>
      </c>
      <c r="M1960" s="96">
        <f t="shared" si="951"/>
        <v>99.099965087719298</v>
      </c>
    </row>
    <row r="1961" spans="1:13" ht="25.5">
      <c r="A1961" s="93" t="s">
        <v>154</v>
      </c>
      <c r="B1961" s="94" t="s">
        <v>795</v>
      </c>
      <c r="C1961" s="94" t="s">
        <v>32</v>
      </c>
      <c r="D1961" s="94" t="s">
        <v>13</v>
      </c>
      <c r="E1961" s="94" t="s">
        <v>863</v>
      </c>
      <c r="F1961" s="94" t="s">
        <v>155</v>
      </c>
      <c r="G1961" s="96">
        <v>12982.7</v>
      </c>
      <c r="H1961" s="96">
        <v>12982.7</v>
      </c>
      <c r="I1961" s="96">
        <v>11400</v>
      </c>
      <c r="J1961" s="96">
        <v>11297.46068</v>
      </c>
      <c r="K1961" s="96">
        <v>11297.39602</v>
      </c>
      <c r="L1961" s="96">
        <f t="shared" si="950"/>
        <v>87.018848313524927</v>
      </c>
      <c r="M1961" s="96">
        <f t="shared" si="951"/>
        <v>99.099965087719298</v>
      </c>
    </row>
    <row r="1962" spans="1:13">
      <c r="A1962" s="93" t="s">
        <v>156</v>
      </c>
      <c r="B1962" s="94" t="s">
        <v>795</v>
      </c>
      <c r="C1962" s="94" t="s">
        <v>32</v>
      </c>
      <c r="D1962" s="94" t="s">
        <v>13</v>
      </c>
      <c r="E1962" s="94" t="s">
        <v>863</v>
      </c>
      <c r="F1962" s="94" t="s">
        <v>157</v>
      </c>
      <c r="G1962" s="96">
        <v>865512.7</v>
      </c>
      <c r="H1962" s="96">
        <f>H1963</f>
        <v>865512.7</v>
      </c>
      <c r="I1962" s="96">
        <f t="shared" ref="I1962:K1962" si="959">I1963</f>
        <v>783200</v>
      </c>
      <c r="J1962" s="96">
        <f t="shared" si="959"/>
        <v>776701.10990000004</v>
      </c>
      <c r="K1962" s="96">
        <f t="shared" si="959"/>
        <v>776691.49277999997</v>
      </c>
      <c r="L1962" s="96">
        <f t="shared" si="950"/>
        <v>89.737734961023691</v>
      </c>
      <c r="M1962" s="96">
        <f t="shared" si="951"/>
        <v>99.168985288559753</v>
      </c>
    </row>
    <row r="1963" spans="1:13" ht="25.5">
      <c r="A1963" s="93" t="s">
        <v>294</v>
      </c>
      <c r="B1963" s="94" t="s">
        <v>795</v>
      </c>
      <c r="C1963" s="94" t="s">
        <v>32</v>
      </c>
      <c r="D1963" s="94" t="s">
        <v>13</v>
      </c>
      <c r="E1963" s="94" t="s">
        <v>863</v>
      </c>
      <c r="F1963" s="94" t="s">
        <v>295</v>
      </c>
      <c r="G1963" s="96">
        <v>865512.7</v>
      </c>
      <c r="H1963" s="96">
        <v>865512.7</v>
      </c>
      <c r="I1963" s="96">
        <v>783200</v>
      </c>
      <c r="J1963" s="96">
        <v>776701.10990000004</v>
      </c>
      <c r="K1963" s="96">
        <v>776691.49277999997</v>
      </c>
      <c r="L1963" s="96">
        <f t="shared" si="950"/>
        <v>89.737734961023691</v>
      </c>
      <c r="M1963" s="96">
        <f t="shared" si="951"/>
        <v>99.168985288559753</v>
      </c>
    </row>
    <row r="1964" spans="1:13" ht="38.25">
      <c r="A1964" s="93" t="s">
        <v>864</v>
      </c>
      <c r="B1964" s="94" t="s">
        <v>795</v>
      </c>
      <c r="C1964" s="94" t="s">
        <v>32</v>
      </c>
      <c r="D1964" s="94" t="s">
        <v>13</v>
      </c>
      <c r="E1964" s="94" t="s">
        <v>865</v>
      </c>
      <c r="F1964" s="95" t="s">
        <v>0</v>
      </c>
      <c r="G1964" s="96">
        <v>17422.599999999999</v>
      </c>
      <c r="H1964" s="96">
        <f>H1965+H1967</f>
        <v>17422.600000000002</v>
      </c>
      <c r="I1964" s="96">
        <f t="shared" ref="I1964:K1964" si="960">I1965+I1967</f>
        <v>9857.8809999999994</v>
      </c>
      <c r="J1964" s="96">
        <f t="shared" si="960"/>
        <v>9857.1434600000011</v>
      </c>
      <c r="K1964" s="96">
        <f t="shared" si="960"/>
        <v>9857.1417399999991</v>
      </c>
      <c r="L1964" s="96">
        <f t="shared" si="950"/>
        <v>56.576755134136114</v>
      </c>
      <c r="M1964" s="96">
        <f t="shared" si="951"/>
        <v>99.992500822438416</v>
      </c>
    </row>
    <row r="1965" spans="1:13">
      <c r="A1965" s="93" t="s">
        <v>152</v>
      </c>
      <c r="B1965" s="94" t="s">
        <v>795</v>
      </c>
      <c r="C1965" s="94" t="s">
        <v>32</v>
      </c>
      <c r="D1965" s="94" t="s">
        <v>13</v>
      </c>
      <c r="E1965" s="94" t="s">
        <v>865</v>
      </c>
      <c r="F1965" s="94" t="s">
        <v>153</v>
      </c>
      <c r="G1965" s="96">
        <v>8.4</v>
      </c>
      <c r="H1965" s="96">
        <f>H1966</f>
        <v>8.4</v>
      </c>
      <c r="I1965" s="96">
        <f t="shared" ref="I1965:K1965" si="961">I1966</f>
        <v>6.26</v>
      </c>
      <c r="J1965" s="96">
        <f t="shared" si="961"/>
        <v>5.5225999999999997</v>
      </c>
      <c r="K1965" s="96">
        <f t="shared" si="961"/>
        <v>5.5220399999999996</v>
      </c>
      <c r="L1965" s="96">
        <f t="shared" si="950"/>
        <v>65.738571428571419</v>
      </c>
      <c r="M1965" s="96">
        <f t="shared" si="951"/>
        <v>88.211501597444084</v>
      </c>
    </row>
    <row r="1966" spans="1:13" ht="25.5">
      <c r="A1966" s="93" t="s">
        <v>154</v>
      </c>
      <c r="B1966" s="94" t="s">
        <v>795</v>
      </c>
      <c r="C1966" s="94" t="s">
        <v>32</v>
      </c>
      <c r="D1966" s="94" t="s">
        <v>13</v>
      </c>
      <c r="E1966" s="94" t="s">
        <v>865</v>
      </c>
      <c r="F1966" s="94" t="s">
        <v>155</v>
      </c>
      <c r="G1966" s="96">
        <v>8.4</v>
      </c>
      <c r="H1966" s="96">
        <v>8.4</v>
      </c>
      <c r="I1966" s="96">
        <v>6.26</v>
      </c>
      <c r="J1966" s="96">
        <v>5.5225999999999997</v>
      </c>
      <c r="K1966" s="96">
        <v>5.5220399999999996</v>
      </c>
      <c r="L1966" s="96">
        <f t="shared" si="950"/>
        <v>65.738571428571419</v>
      </c>
      <c r="M1966" s="96">
        <f t="shared" si="951"/>
        <v>88.211501597444084</v>
      </c>
    </row>
    <row r="1967" spans="1:13">
      <c r="A1967" s="93" t="s">
        <v>156</v>
      </c>
      <c r="B1967" s="94" t="s">
        <v>795</v>
      </c>
      <c r="C1967" s="94" t="s">
        <v>32</v>
      </c>
      <c r="D1967" s="94" t="s">
        <v>13</v>
      </c>
      <c r="E1967" s="94" t="s">
        <v>865</v>
      </c>
      <c r="F1967" s="94" t="s">
        <v>157</v>
      </c>
      <c r="G1967" s="96">
        <v>17414.2</v>
      </c>
      <c r="H1967" s="96">
        <f>H1968</f>
        <v>17414.2</v>
      </c>
      <c r="I1967" s="96">
        <f t="shared" ref="I1967:K1967" si="962">I1968</f>
        <v>9851.6209999999992</v>
      </c>
      <c r="J1967" s="96">
        <f t="shared" si="962"/>
        <v>9851.6208600000009</v>
      </c>
      <c r="K1967" s="96">
        <f t="shared" si="962"/>
        <v>9851.6196999999993</v>
      </c>
      <c r="L1967" s="96">
        <f t="shared" si="950"/>
        <v>56.572335794925976</v>
      </c>
      <c r="M1967" s="96">
        <f t="shared" si="951"/>
        <v>99.999986804202067</v>
      </c>
    </row>
    <row r="1968" spans="1:13">
      <c r="A1968" s="93" t="s">
        <v>526</v>
      </c>
      <c r="B1968" s="94" t="s">
        <v>795</v>
      </c>
      <c r="C1968" s="94" t="s">
        <v>32</v>
      </c>
      <c r="D1968" s="94" t="s">
        <v>13</v>
      </c>
      <c r="E1968" s="94" t="s">
        <v>865</v>
      </c>
      <c r="F1968" s="94" t="s">
        <v>527</v>
      </c>
      <c r="G1968" s="96">
        <v>17414.2</v>
      </c>
      <c r="H1968" s="96">
        <v>17414.2</v>
      </c>
      <c r="I1968" s="96">
        <v>9851.6209999999992</v>
      </c>
      <c r="J1968" s="96">
        <v>9851.6208600000009</v>
      </c>
      <c r="K1968" s="96">
        <v>9851.6196999999993</v>
      </c>
      <c r="L1968" s="96">
        <f t="shared" si="950"/>
        <v>56.572335794925976</v>
      </c>
      <c r="M1968" s="96">
        <f t="shared" si="951"/>
        <v>99.999986804202067</v>
      </c>
    </row>
    <row r="1969" spans="1:13" ht="38.25">
      <c r="A1969" s="93" t="s">
        <v>866</v>
      </c>
      <c r="B1969" s="94" t="s">
        <v>795</v>
      </c>
      <c r="C1969" s="94" t="s">
        <v>32</v>
      </c>
      <c r="D1969" s="94" t="s">
        <v>13</v>
      </c>
      <c r="E1969" s="94" t="s">
        <v>867</v>
      </c>
      <c r="F1969" s="95" t="s">
        <v>0</v>
      </c>
      <c r="G1969" s="96">
        <v>512.20000000000005</v>
      </c>
      <c r="H1969" s="96">
        <f>H1970+H1972</f>
        <v>512.20000000000005</v>
      </c>
      <c r="I1969" s="96">
        <f t="shared" ref="I1969:K1969" si="963">I1970+I1972</f>
        <v>70.879580000000004</v>
      </c>
      <c r="J1969" s="96">
        <f t="shared" si="963"/>
        <v>70.879090000000005</v>
      </c>
      <c r="K1969" s="96">
        <f t="shared" si="963"/>
        <v>70.878199999999993</v>
      </c>
      <c r="L1969" s="96">
        <f t="shared" si="950"/>
        <v>13.837992971495508</v>
      </c>
      <c r="M1969" s="96">
        <f t="shared" si="951"/>
        <v>99.998053035867301</v>
      </c>
    </row>
    <row r="1970" spans="1:13">
      <c r="A1970" s="93" t="s">
        <v>152</v>
      </c>
      <c r="B1970" s="94" t="s">
        <v>795</v>
      </c>
      <c r="C1970" s="94" t="s">
        <v>32</v>
      </c>
      <c r="D1970" s="94" t="s">
        <v>13</v>
      </c>
      <c r="E1970" s="94" t="s">
        <v>867</v>
      </c>
      <c r="F1970" s="94" t="s">
        <v>153</v>
      </c>
      <c r="G1970" s="96">
        <v>7.2</v>
      </c>
      <c r="H1970" s="96">
        <f>H1971</f>
        <v>7.2</v>
      </c>
      <c r="I1970" s="96">
        <f t="shared" ref="I1970:K1970" si="964">I1971</f>
        <v>0.61990000000000001</v>
      </c>
      <c r="J1970" s="96">
        <f t="shared" si="964"/>
        <v>0.61990000000000001</v>
      </c>
      <c r="K1970" s="96">
        <f t="shared" si="964"/>
        <v>0.61960999999999999</v>
      </c>
      <c r="L1970" s="96">
        <f t="shared" si="950"/>
        <v>8.6056944444444436</v>
      </c>
      <c r="M1970" s="96">
        <f t="shared" si="951"/>
        <v>99.953218261009837</v>
      </c>
    </row>
    <row r="1971" spans="1:13" ht="25.5">
      <c r="A1971" s="93" t="s">
        <v>154</v>
      </c>
      <c r="B1971" s="94" t="s">
        <v>795</v>
      </c>
      <c r="C1971" s="94" t="s">
        <v>32</v>
      </c>
      <c r="D1971" s="94" t="s">
        <v>13</v>
      </c>
      <c r="E1971" s="94" t="s">
        <v>867</v>
      </c>
      <c r="F1971" s="94" t="s">
        <v>155</v>
      </c>
      <c r="G1971" s="96">
        <v>7.2</v>
      </c>
      <c r="H1971" s="96">
        <v>7.2</v>
      </c>
      <c r="I1971" s="96">
        <v>0.61990000000000001</v>
      </c>
      <c r="J1971" s="96">
        <v>0.61990000000000001</v>
      </c>
      <c r="K1971" s="96">
        <v>0.61960999999999999</v>
      </c>
      <c r="L1971" s="96">
        <f t="shared" si="950"/>
        <v>8.6056944444444436</v>
      </c>
      <c r="M1971" s="96">
        <f t="shared" si="951"/>
        <v>99.953218261009837</v>
      </c>
    </row>
    <row r="1972" spans="1:13">
      <c r="A1972" s="93" t="s">
        <v>156</v>
      </c>
      <c r="B1972" s="94" t="s">
        <v>795</v>
      </c>
      <c r="C1972" s="94" t="s">
        <v>32</v>
      </c>
      <c r="D1972" s="94" t="s">
        <v>13</v>
      </c>
      <c r="E1972" s="94" t="s">
        <v>867</v>
      </c>
      <c r="F1972" s="94" t="s">
        <v>157</v>
      </c>
      <c r="G1972" s="96">
        <v>505</v>
      </c>
      <c r="H1972" s="96">
        <f>H1973</f>
        <v>505</v>
      </c>
      <c r="I1972" s="96">
        <f t="shared" ref="I1972:K1972" si="965">I1973</f>
        <v>70.259680000000003</v>
      </c>
      <c r="J1972" s="96">
        <f t="shared" si="965"/>
        <v>70.259190000000004</v>
      </c>
      <c r="K1972" s="96">
        <f t="shared" si="965"/>
        <v>70.258589999999998</v>
      </c>
      <c r="L1972" s="96">
        <f t="shared" si="950"/>
        <v>13.912592079207919</v>
      </c>
      <c r="M1972" s="96">
        <f t="shared" si="951"/>
        <v>99.998448612347786</v>
      </c>
    </row>
    <row r="1973" spans="1:13">
      <c r="A1973" s="93" t="s">
        <v>526</v>
      </c>
      <c r="B1973" s="94" t="s">
        <v>795</v>
      </c>
      <c r="C1973" s="94" t="s">
        <v>32</v>
      </c>
      <c r="D1973" s="94" t="s">
        <v>13</v>
      </c>
      <c r="E1973" s="94" t="s">
        <v>867</v>
      </c>
      <c r="F1973" s="94" t="s">
        <v>527</v>
      </c>
      <c r="G1973" s="96">
        <v>505</v>
      </c>
      <c r="H1973" s="96">
        <v>505</v>
      </c>
      <c r="I1973" s="96">
        <v>70.259680000000003</v>
      </c>
      <c r="J1973" s="96">
        <v>70.259190000000004</v>
      </c>
      <c r="K1973" s="96">
        <v>70.258589999999998</v>
      </c>
      <c r="L1973" s="96">
        <f t="shared" si="950"/>
        <v>13.912592079207919</v>
      </c>
      <c r="M1973" s="96">
        <f t="shared" si="951"/>
        <v>99.998448612347786</v>
      </c>
    </row>
    <row r="1974" spans="1:13" ht="76.5">
      <c r="A1974" s="93" t="s">
        <v>868</v>
      </c>
      <c r="B1974" s="94" t="s">
        <v>795</v>
      </c>
      <c r="C1974" s="94" t="s">
        <v>32</v>
      </c>
      <c r="D1974" s="94" t="s">
        <v>13</v>
      </c>
      <c r="E1974" s="94" t="s">
        <v>869</v>
      </c>
      <c r="F1974" s="95" t="s">
        <v>0</v>
      </c>
      <c r="G1974" s="96">
        <v>398885.5</v>
      </c>
      <c r="H1974" s="96">
        <f>H1975+H1977</f>
        <v>398885.5</v>
      </c>
      <c r="I1974" s="96">
        <f t="shared" ref="I1974:K1974" si="966">I1975+I1977</f>
        <v>289335.13733</v>
      </c>
      <c r="J1974" s="96">
        <f t="shared" si="966"/>
        <v>289328.85931000003</v>
      </c>
      <c r="K1974" s="96">
        <f t="shared" si="966"/>
        <v>289315.26572000002</v>
      </c>
      <c r="L1974" s="96">
        <f t="shared" si="950"/>
        <v>72.530905665911646</v>
      </c>
      <c r="M1974" s="96">
        <f t="shared" si="951"/>
        <v>99.993131974849874</v>
      </c>
    </row>
    <row r="1975" spans="1:13">
      <c r="A1975" s="93" t="s">
        <v>152</v>
      </c>
      <c r="B1975" s="94" t="s">
        <v>795</v>
      </c>
      <c r="C1975" s="94" t="s">
        <v>32</v>
      </c>
      <c r="D1975" s="94" t="s">
        <v>13</v>
      </c>
      <c r="E1975" s="94" t="s">
        <v>869</v>
      </c>
      <c r="F1975" s="94" t="s">
        <v>153</v>
      </c>
      <c r="G1975" s="96">
        <v>541.9</v>
      </c>
      <c r="H1975" s="96">
        <f>H1976</f>
        <v>541.9</v>
      </c>
      <c r="I1975" s="96">
        <f t="shared" ref="I1975:K1975" si="967">I1976</f>
        <v>334.38499999999999</v>
      </c>
      <c r="J1975" s="96">
        <f t="shared" si="967"/>
        <v>334.38198</v>
      </c>
      <c r="K1975" s="96">
        <f t="shared" si="967"/>
        <v>334.38182999999998</v>
      </c>
      <c r="L1975" s="96">
        <f t="shared" si="950"/>
        <v>61.70544934489758</v>
      </c>
      <c r="M1975" s="96">
        <f t="shared" si="951"/>
        <v>99.999051990968496</v>
      </c>
    </row>
    <row r="1976" spans="1:13" ht="25.5">
      <c r="A1976" s="93" t="s">
        <v>154</v>
      </c>
      <c r="B1976" s="94" t="s">
        <v>795</v>
      </c>
      <c r="C1976" s="94" t="s">
        <v>32</v>
      </c>
      <c r="D1976" s="94" t="s">
        <v>13</v>
      </c>
      <c r="E1976" s="94" t="s">
        <v>869</v>
      </c>
      <c r="F1976" s="94" t="s">
        <v>155</v>
      </c>
      <c r="G1976" s="96">
        <v>541.9</v>
      </c>
      <c r="H1976" s="96">
        <v>541.9</v>
      </c>
      <c r="I1976" s="96">
        <v>334.38499999999999</v>
      </c>
      <c r="J1976" s="96">
        <v>334.38198</v>
      </c>
      <c r="K1976" s="96">
        <v>334.38182999999998</v>
      </c>
      <c r="L1976" s="96">
        <f t="shared" si="950"/>
        <v>61.70544934489758</v>
      </c>
      <c r="M1976" s="96">
        <f t="shared" si="951"/>
        <v>99.999051990968496</v>
      </c>
    </row>
    <row r="1977" spans="1:13">
      <c r="A1977" s="93" t="s">
        <v>156</v>
      </c>
      <c r="B1977" s="94" t="s">
        <v>795</v>
      </c>
      <c r="C1977" s="94" t="s">
        <v>32</v>
      </c>
      <c r="D1977" s="94" t="s">
        <v>13</v>
      </c>
      <c r="E1977" s="94" t="s">
        <v>869</v>
      </c>
      <c r="F1977" s="94" t="s">
        <v>157</v>
      </c>
      <c r="G1977" s="96">
        <v>398343.6</v>
      </c>
      <c r="H1977" s="96">
        <f>H1978</f>
        <v>398343.6</v>
      </c>
      <c r="I1977" s="96">
        <f t="shared" ref="I1977:K1977" si="968">I1978</f>
        <v>289000.75232999999</v>
      </c>
      <c r="J1977" s="96">
        <f t="shared" si="968"/>
        <v>288994.47733000002</v>
      </c>
      <c r="K1977" s="96">
        <f t="shared" si="968"/>
        <v>288980.88389</v>
      </c>
      <c r="L1977" s="96">
        <f t="shared" si="950"/>
        <v>72.545632436419211</v>
      </c>
      <c r="M1977" s="96">
        <f t="shared" si="951"/>
        <v>99.993125125163246</v>
      </c>
    </row>
    <row r="1978" spans="1:13">
      <c r="A1978" s="93" t="s">
        <v>526</v>
      </c>
      <c r="B1978" s="94" t="s">
        <v>795</v>
      </c>
      <c r="C1978" s="94" t="s">
        <v>32</v>
      </c>
      <c r="D1978" s="94" t="s">
        <v>13</v>
      </c>
      <c r="E1978" s="94" t="s">
        <v>869</v>
      </c>
      <c r="F1978" s="94" t="s">
        <v>527</v>
      </c>
      <c r="G1978" s="96">
        <v>398343.6</v>
      </c>
      <c r="H1978" s="96">
        <v>398343.6</v>
      </c>
      <c r="I1978" s="96">
        <v>289000.75232999999</v>
      </c>
      <c r="J1978" s="96">
        <v>288994.47733000002</v>
      </c>
      <c r="K1978" s="96">
        <v>288980.88389</v>
      </c>
      <c r="L1978" s="96">
        <f t="shared" si="950"/>
        <v>72.545632436419211</v>
      </c>
      <c r="M1978" s="96">
        <f t="shared" si="951"/>
        <v>99.993125125163246</v>
      </c>
    </row>
    <row r="1979" spans="1:13" ht="25.5">
      <c r="A1979" s="93" t="s">
        <v>832</v>
      </c>
      <c r="B1979" s="94" t="s">
        <v>795</v>
      </c>
      <c r="C1979" s="94" t="s">
        <v>32</v>
      </c>
      <c r="D1979" s="94" t="s">
        <v>13</v>
      </c>
      <c r="E1979" s="94" t="s">
        <v>870</v>
      </c>
      <c r="F1979" s="95" t="s">
        <v>0</v>
      </c>
      <c r="G1979" s="96">
        <v>80</v>
      </c>
      <c r="H1979" s="96">
        <f>H1980</f>
        <v>80</v>
      </c>
      <c r="I1979" s="96">
        <f t="shared" ref="I1979:K1980" si="969">I1980</f>
        <v>32.799999999999997</v>
      </c>
      <c r="J1979" s="96">
        <f t="shared" si="969"/>
        <v>32.799999999999997</v>
      </c>
      <c r="K1979" s="96">
        <f t="shared" si="969"/>
        <v>32.799999999999997</v>
      </c>
      <c r="L1979" s="96">
        <f t="shared" si="950"/>
        <v>41</v>
      </c>
      <c r="M1979" s="96">
        <f t="shared" si="951"/>
        <v>100</v>
      </c>
    </row>
    <row r="1980" spans="1:13">
      <c r="A1980" s="93" t="s">
        <v>152</v>
      </c>
      <c r="B1980" s="94" t="s">
        <v>795</v>
      </c>
      <c r="C1980" s="94" t="s">
        <v>32</v>
      </c>
      <c r="D1980" s="94" t="s">
        <v>13</v>
      </c>
      <c r="E1980" s="94" t="s">
        <v>870</v>
      </c>
      <c r="F1980" s="94" t="s">
        <v>153</v>
      </c>
      <c r="G1980" s="96">
        <v>80</v>
      </c>
      <c r="H1980" s="96">
        <f>H1981</f>
        <v>80</v>
      </c>
      <c r="I1980" s="96">
        <f t="shared" si="969"/>
        <v>32.799999999999997</v>
      </c>
      <c r="J1980" s="96">
        <f t="shared" si="969"/>
        <v>32.799999999999997</v>
      </c>
      <c r="K1980" s="96">
        <f t="shared" si="969"/>
        <v>32.799999999999997</v>
      </c>
      <c r="L1980" s="96">
        <f t="shared" si="950"/>
        <v>41</v>
      </c>
      <c r="M1980" s="96">
        <f t="shared" si="951"/>
        <v>100</v>
      </c>
    </row>
    <row r="1981" spans="1:13" ht="25.5">
      <c r="A1981" s="93" t="s">
        <v>154</v>
      </c>
      <c r="B1981" s="94" t="s">
        <v>795</v>
      </c>
      <c r="C1981" s="94" t="s">
        <v>32</v>
      </c>
      <c r="D1981" s="94" t="s">
        <v>13</v>
      </c>
      <c r="E1981" s="94" t="s">
        <v>870</v>
      </c>
      <c r="F1981" s="94" t="s">
        <v>155</v>
      </c>
      <c r="G1981" s="96">
        <v>80</v>
      </c>
      <c r="H1981" s="96">
        <v>80</v>
      </c>
      <c r="I1981" s="96">
        <v>32.799999999999997</v>
      </c>
      <c r="J1981" s="96">
        <v>32.799999999999997</v>
      </c>
      <c r="K1981" s="96">
        <v>32.799999999999997</v>
      </c>
      <c r="L1981" s="96">
        <f t="shared" si="950"/>
        <v>41</v>
      </c>
      <c r="M1981" s="96">
        <f t="shared" si="951"/>
        <v>100</v>
      </c>
    </row>
    <row r="1982" spans="1:13">
      <c r="A1982" s="93" t="s">
        <v>871</v>
      </c>
      <c r="B1982" s="94" t="s">
        <v>795</v>
      </c>
      <c r="C1982" s="94" t="s">
        <v>32</v>
      </c>
      <c r="D1982" s="94" t="s">
        <v>13</v>
      </c>
      <c r="E1982" s="94" t="s">
        <v>872</v>
      </c>
      <c r="F1982" s="95" t="s">
        <v>0</v>
      </c>
      <c r="G1982" s="96">
        <v>171971</v>
      </c>
      <c r="H1982" s="96">
        <f>H1983+H1985</f>
        <v>171971</v>
      </c>
      <c r="I1982" s="96">
        <f t="shared" ref="I1982:K1982" si="970">I1983+I1985</f>
        <v>149328.57199999999</v>
      </c>
      <c r="J1982" s="96">
        <f t="shared" si="970"/>
        <v>149328.57199999999</v>
      </c>
      <c r="K1982" s="96">
        <f t="shared" si="970"/>
        <v>149195.43785000002</v>
      </c>
      <c r="L1982" s="96">
        <f t="shared" si="950"/>
        <v>86.756161126003818</v>
      </c>
      <c r="M1982" s="96">
        <f t="shared" si="951"/>
        <v>99.9108448247935</v>
      </c>
    </row>
    <row r="1983" spans="1:13">
      <c r="A1983" s="93" t="s">
        <v>152</v>
      </c>
      <c r="B1983" s="94" t="s">
        <v>795</v>
      </c>
      <c r="C1983" s="94" t="s">
        <v>32</v>
      </c>
      <c r="D1983" s="94" t="s">
        <v>13</v>
      </c>
      <c r="E1983" s="94" t="s">
        <v>872</v>
      </c>
      <c r="F1983" s="94" t="s">
        <v>153</v>
      </c>
      <c r="G1983" s="96">
        <v>2759</v>
      </c>
      <c r="H1983" s="96">
        <f>H1984</f>
        <v>2759</v>
      </c>
      <c r="I1983" s="96">
        <f t="shared" ref="I1983:K1983" si="971">I1984</f>
        <v>2328.5720000000001</v>
      </c>
      <c r="J1983" s="96">
        <f t="shared" si="971"/>
        <v>2328.5720000000001</v>
      </c>
      <c r="K1983" s="96">
        <f t="shared" si="971"/>
        <v>2326.1704199999999</v>
      </c>
      <c r="L1983" s="96">
        <f t="shared" si="950"/>
        <v>84.31208481333816</v>
      </c>
      <c r="M1983" s="96">
        <f t="shared" si="951"/>
        <v>99.896864687885952</v>
      </c>
    </row>
    <row r="1984" spans="1:13" ht="25.5">
      <c r="A1984" s="93" t="s">
        <v>154</v>
      </c>
      <c r="B1984" s="94" t="s">
        <v>795</v>
      </c>
      <c r="C1984" s="94" t="s">
        <v>32</v>
      </c>
      <c r="D1984" s="94" t="s">
        <v>13</v>
      </c>
      <c r="E1984" s="94" t="s">
        <v>872</v>
      </c>
      <c r="F1984" s="94" t="s">
        <v>155</v>
      </c>
      <c r="G1984" s="96">
        <v>2759</v>
      </c>
      <c r="H1984" s="96">
        <v>2759</v>
      </c>
      <c r="I1984" s="96">
        <v>2328.5720000000001</v>
      </c>
      <c r="J1984" s="96">
        <v>2328.5720000000001</v>
      </c>
      <c r="K1984" s="96">
        <v>2326.1704199999999</v>
      </c>
      <c r="L1984" s="96">
        <f t="shared" si="950"/>
        <v>84.31208481333816</v>
      </c>
      <c r="M1984" s="96">
        <f t="shared" si="951"/>
        <v>99.896864687885952</v>
      </c>
    </row>
    <row r="1985" spans="1:13">
      <c r="A1985" s="93" t="s">
        <v>156</v>
      </c>
      <c r="B1985" s="94" t="s">
        <v>795</v>
      </c>
      <c r="C1985" s="94" t="s">
        <v>32</v>
      </c>
      <c r="D1985" s="94" t="s">
        <v>13</v>
      </c>
      <c r="E1985" s="94" t="s">
        <v>872</v>
      </c>
      <c r="F1985" s="94" t="s">
        <v>157</v>
      </c>
      <c r="G1985" s="96">
        <v>169212</v>
      </c>
      <c r="H1985" s="96">
        <f>H1986</f>
        <v>169212</v>
      </c>
      <c r="I1985" s="96">
        <f t="shared" ref="I1985:K1985" si="972">I1986</f>
        <v>147000</v>
      </c>
      <c r="J1985" s="96">
        <f t="shared" si="972"/>
        <v>147000</v>
      </c>
      <c r="K1985" s="96">
        <f t="shared" si="972"/>
        <v>146869.26743000001</v>
      </c>
      <c r="L1985" s="96">
        <f t="shared" si="950"/>
        <v>86.796011766304986</v>
      </c>
      <c r="M1985" s="96">
        <f t="shared" si="951"/>
        <v>99.911066278911562</v>
      </c>
    </row>
    <row r="1986" spans="1:13" ht="25.5">
      <c r="A1986" s="93" t="s">
        <v>294</v>
      </c>
      <c r="B1986" s="94" t="s">
        <v>795</v>
      </c>
      <c r="C1986" s="94" t="s">
        <v>32</v>
      </c>
      <c r="D1986" s="94" t="s">
        <v>13</v>
      </c>
      <c r="E1986" s="94" t="s">
        <v>872</v>
      </c>
      <c r="F1986" s="94" t="s">
        <v>295</v>
      </c>
      <c r="G1986" s="96">
        <v>169212</v>
      </c>
      <c r="H1986" s="96">
        <v>169212</v>
      </c>
      <c r="I1986" s="96">
        <v>147000</v>
      </c>
      <c r="J1986" s="96">
        <v>147000</v>
      </c>
      <c r="K1986" s="96">
        <v>146869.26743000001</v>
      </c>
      <c r="L1986" s="96">
        <f t="shared" si="950"/>
        <v>86.796011766304986</v>
      </c>
      <c r="M1986" s="96">
        <f t="shared" si="951"/>
        <v>99.911066278911562</v>
      </c>
    </row>
    <row r="1987" spans="1:13" ht="25.5">
      <c r="A1987" s="93" t="s">
        <v>873</v>
      </c>
      <c r="B1987" s="94" t="s">
        <v>795</v>
      </c>
      <c r="C1987" s="94" t="s">
        <v>32</v>
      </c>
      <c r="D1987" s="94" t="s">
        <v>13</v>
      </c>
      <c r="E1987" s="94" t="s">
        <v>874</v>
      </c>
      <c r="F1987" s="95" t="s">
        <v>0</v>
      </c>
      <c r="G1987" s="96">
        <v>10516.7</v>
      </c>
      <c r="H1987" s="96">
        <f>H1988+H1990</f>
        <v>10516.7</v>
      </c>
      <c r="I1987" s="96">
        <f t="shared" ref="I1987:K1987" si="973">I1988+I1990</f>
        <v>8051.01512</v>
      </c>
      <c r="J1987" s="96">
        <f t="shared" si="973"/>
        <v>8041.5224900000003</v>
      </c>
      <c r="K1987" s="96">
        <f t="shared" si="973"/>
        <v>7843.6685299999999</v>
      </c>
      <c r="L1987" s="96">
        <f t="shared" si="950"/>
        <v>74.582982589595588</v>
      </c>
      <c r="M1987" s="96">
        <f t="shared" si="951"/>
        <v>97.424590726641185</v>
      </c>
    </row>
    <row r="1988" spans="1:13">
      <c r="A1988" s="93" t="s">
        <v>152</v>
      </c>
      <c r="B1988" s="94" t="s">
        <v>795</v>
      </c>
      <c r="C1988" s="94" t="s">
        <v>32</v>
      </c>
      <c r="D1988" s="94" t="s">
        <v>13</v>
      </c>
      <c r="E1988" s="94" t="s">
        <v>874</v>
      </c>
      <c r="F1988" s="94" t="s">
        <v>153</v>
      </c>
      <c r="G1988" s="96">
        <v>168.7</v>
      </c>
      <c r="H1988" s="96">
        <f>H1989</f>
        <v>168.7</v>
      </c>
      <c r="I1988" s="96">
        <f t="shared" ref="I1988:K1988" si="974">I1989</f>
        <v>111.01512</v>
      </c>
      <c r="J1988" s="96">
        <f t="shared" si="974"/>
        <v>101.52249</v>
      </c>
      <c r="K1988" s="96">
        <f t="shared" si="974"/>
        <v>96.445319999999995</v>
      </c>
      <c r="L1988" s="96">
        <f t="shared" si="950"/>
        <v>57.169721398933014</v>
      </c>
      <c r="M1988" s="96">
        <f t="shared" si="951"/>
        <v>86.875841777228175</v>
      </c>
    </row>
    <row r="1989" spans="1:13" ht="25.5">
      <c r="A1989" s="93" t="s">
        <v>154</v>
      </c>
      <c r="B1989" s="94" t="s">
        <v>795</v>
      </c>
      <c r="C1989" s="94" t="s">
        <v>32</v>
      </c>
      <c r="D1989" s="94" t="s">
        <v>13</v>
      </c>
      <c r="E1989" s="94" t="s">
        <v>874</v>
      </c>
      <c r="F1989" s="94" t="s">
        <v>155</v>
      </c>
      <c r="G1989" s="96">
        <v>168.7</v>
      </c>
      <c r="H1989" s="96">
        <v>168.7</v>
      </c>
      <c r="I1989" s="96">
        <v>111.01512</v>
      </c>
      <c r="J1989" s="96">
        <v>101.52249</v>
      </c>
      <c r="K1989" s="96">
        <v>96.445319999999995</v>
      </c>
      <c r="L1989" s="96">
        <f t="shared" si="950"/>
        <v>57.169721398933014</v>
      </c>
      <c r="M1989" s="96">
        <f t="shared" si="951"/>
        <v>86.875841777228175</v>
      </c>
    </row>
    <row r="1990" spans="1:13">
      <c r="A1990" s="93" t="s">
        <v>156</v>
      </c>
      <c r="B1990" s="94" t="s">
        <v>795</v>
      </c>
      <c r="C1990" s="94" t="s">
        <v>32</v>
      </c>
      <c r="D1990" s="94" t="s">
        <v>13</v>
      </c>
      <c r="E1990" s="94" t="s">
        <v>874</v>
      </c>
      <c r="F1990" s="94" t="s">
        <v>157</v>
      </c>
      <c r="G1990" s="96">
        <v>10348</v>
      </c>
      <c r="H1990" s="96">
        <f>H1991</f>
        <v>10348</v>
      </c>
      <c r="I1990" s="96">
        <f t="shared" ref="I1990:K1990" si="975">I1991</f>
        <v>7940</v>
      </c>
      <c r="J1990" s="96">
        <f t="shared" si="975"/>
        <v>7940</v>
      </c>
      <c r="K1990" s="96">
        <f t="shared" si="975"/>
        <v>7747.2232100000001</v>
      </c>
      <c r="L1990" s="96">
        <f t="shared" si="950"/>
        <v>74.866865191341319</v>
      </c>
      <c r="M1990" s="96">
        <f t="shared" si="951"/>
        <v>97.572080730478589</v>
      </c>
    </row>
    <row r="1991" spans="1:13" ht="25.5">
      <c r="A1991" s="93" t="s">
        <v>294</v>
      </c>
      <c r="B1991" s="94" t="s">
        <v>795</v>
      </c>
      <c r="C1991" s="94" t="s">
        <v>32</v>
      </c>
      <c r="D1991" s="94" t="s">
        <v>13</v>
      </c>
      <c r="E1991" s="94" t="s">
        <v>874</v>
      </c>
      <c r="F1991" s="94" t="s">
        <v>295</v>
      </c>
      <c r="G1991" s="96">
        <v>10348</v>
      </c>
      <c r="H1991" s="96">
        <v>10348</v>
      </c>
      <c r="I1991" s="96">
        <v>7940</v>
      </c>
      <c r="J1991" s="96">
        <v>7940</v>
      </c>
      <c r="K1991" s="96">
        <v>7747.2232100000001</v>
      </c>
      <c r="L1991" s="96">
        <f t="shared" si="950"/>
        <v>74.866865191341319</v>
      </c>
      <c r="M1991" s="96">
        <f t="shared" si="951"/>
        <v>97.572080730478589</v>
      </c>
    </row>
    <row r="1992" spans="1:13" ht="25.5">
      <c r="A1992" s="93" t="s">
        <v>875</v>
      </c>
      <c r="B1992" s="94" t="s">
        <v>795</v>
      </c>
      <c r="C1992" s="94" t="s">
        <v>32</v>
      </c>
      <c r="D1992" s="94" t="s">
        <v>13</v>
      </c>
      <c r="E1992" s="94" t="s">
        <v>876</v>
      </c>
      <c r="F1992" s="95" t="s">
        <v>0</v>
      </c>
      <c r="G1992" s="96">
        <v>187044.3</v>
      </c>
      <c r="H1992" s="96">
        <f>H1993+H1995</f>
        <v>187044.30000000002</v>
      </c>
      <c r="I1992" s="96">
        <f t="shared" ref="I1992:K1992" si="976">I1993+I1995</f>
        <v>104635.613</v>
      </c>
      <c r="J1992" s="96">
        <f t="shared" si="976"/>
        <v>104635.613</v>
      </c>
      <c r="K1992" s="96">
        <f t="shared" si="976"/>
        <v>104626.90613999999</v>
      </c>
      <c r="L1992" s="96">
        <f t="shared" si="950"/>
        <v>55.936965809703899</v>
      </c>
      <c r="M1992" s="96">
        <f t="shared" si="951"/>
        <v>99.991678875145496</v>
      </c>
    </row>
    <row r="1993" spans="1:13">
      <c r="A1993" s="93" t="s">
        <v>152</v>
      </c>
      <c r="B1993" s="94" t="s">
        <v>795</v>
      </c>
      <c r="C1993" s="94" t="s">
        <v>32</v>
      </c>
      <c r="D1993" s="94" t="s">
        <v>13</v>
      </c>
      <c r="E1993" s="94" t="s">
        <v>876</v>
      </c>
      <c r="F1993" s="94" t="s">
        <v>153</v>
      </c>
      <c r="G1993" s="96">
        <v>2764.2</v>
      </c>
      <c r="H1993" s="96">
        <f>H1994</f>
        <v>2764.2</v>
      </c>
      <c r="I1993" s="96">
        <f t="shared" ref="I1993:K1993" si="977">I1994</f>
        <v>1396.893</v>
      </c>
      <c r="J1993" s="96">
        <f t="shared" si="977"/>
        <v>1396.893</v>
      </c>
      <c r="K1993" s="96">
        <f t="shared" si="977"/>
        <v>1394.35337</v>
      </c>
      <c r="L1993" s="96">
        <f t="shared" si="950"/>
        <v>50.443288112292898</v>
      </c>
      <c r="M1993" s="96">
        <f t="shared" si="951"/>
        <v>99.818194378524339</v>
      </c>
    </row>
    <row r="1994" spans="1:13" ht="25.5">
      <c r="A1994" s="93" t="s">
        <v>154</v>
      </c>
      <c r="B1994" s="94" t="s">
        <v>795</v>
      </c>
      <c r="C1994" s="94" t="s">
        <v>32</v>
      </c>
      <c r="D1994" s="94" t="s">
        <v>13</v>
      </c>
      <c r="E1994" s="94" t="s">
        <v>876</v>
      </c>
      <c r="F1994" s="94" t="s">
        <v>155</v>
      </c>
      <c r="G1994" s="96">
        <v>2764.2</v>
      </c>
      <c r="H1994" s="96">
        <v>2764.2</v>
      </c>
      <c r="I1994" s="96">
        <v>1396.893</v>
      </c>
      <c r="J1994" s="96">
        <v>1396.893</v>
      </c>
      <c r="K1994" s="96">
        <v>1394.35337</v>
      </c>
      <c r="L1994" s="96">
        <f t="shared" si="950"/>
        <v>50.443288112292898</v>
      </c>
      <c r="M1994" s="96">
        <f t="shared" si="951"/>
        <v>99.818194378524339</v>
      </c>
    </row>
    <row r="1995" spans="1:13">
      <c r="A1995" s="93" t="s">
        <v>156</v>
      </c>
      <c r="B1995" s="94" t="s">
        <v>795</v>
      </c>
      <c r="C1995" s="94" t="s">
        <v>32</v>
      </c>
      <c r="D1995" s="94" t="s">
        <v>13</v>
      </c>
      <c r="E1995" s="94" t="s">
        <v>876</v>
      </c>
      <c r="F1995" s="94" t="s">
        <v>157</v>
      </c>
      <c r="G1995" s="96">
        <v>184280.1</v>
      </c>
      <c r="H1995" s="96">
        <f>H1996</f>
        <v>184280.1</v>
      </c>
      <c r="I1995" s="96">
        <f t="shared" ref="I1995:K1995" si="978">I1996</f>
        <v>103238.72</v>
      </c>
      <c r="J1995" s="96">
        <f t="shared" si="978"/>
        <v>103238.72</v>
      </c>
      <c r="K1995" s="96">
        <f t="shared" si="978"/>
        <v>103232.55276999999</v>
      </c>
      <c r="L1995" s="96">
        <f t="shared" si="950"/>
        <v>56.019370930447721</v>
      </c>
      <c r="M1995" s="96">
        <f t="shared" si="951"/>
        <v>99.994026243254467</v>
      </c>
    </row>
    <row r="1996" spans="1:13" ht="25.5">
      <c r="A1996" s="93" t="s">
        <v>294</v>
      </c>
      <c r="B1996" s="94" t="s">
        <v>795</v>
      </c>
      <c r="C1996" s="94" t="s">
        <v>32</v>
      </c>
      <c r="D1996" s="94" t="s">
        <v>13</v>
      </c>
      <c r="E1996" s="94" t="s">
        <v>876</v>
      </c>
      <c r="F1996" s="94" t="s">
        <v>295</v>
      </c>
      <c r="G1996" s="96">
        <v>184280.1</v>
      </c>
      <c r="H1996" s="96">
        <v>184280.1</v>
      </c>
      <c r="I1996" s="96">
        <v>103238.72</v>
      </c>
      <c r="J1996" s="96">
        <v>103238.72</v>
      </c>
      <c r="K1996" s="96">
        <v>103232.55276999999</v>
      </c>
      <c r="L1996" s="96">
        <f t="shared" si="950"/>
        <v>56.019370930447721</v>
      </c>
      <c r="M1996" s="96">
        <f t="shared" si="951"/>
        <v>99.994026243254467</v>
      </c>
    </row>
    <row r="1997" spans="1:13" ht="25.5">
      <c r="A1997" s="93" t="s">
        <v>877</v>
      </c>
      <c r="B1997" s="94" t="s">
        <v>795</v>
      </c>
      <c r="C1997" s="94" t="s">
        <v>32</v>
      </c>
      <c r="D1997" s="94" t="s">
        <v>13</v>
      </c>
      <c r="E1997" s="94" t="s">
        <v>878</v>
      </c>
      <c r="F1997" s="95" t="s">
        <v>0</v>
      </c>
      <c r="G1997" s="96">
        <v>1599091</v>
      </c>
      <c r="H1997" s="96">
        <f>H1998+H2000</f>
        <v>1599091</v>
      </c>
      <c r="I1997" s="96">
        <f t="shared" ref="I1997:K1997" si="979">I1998+I2000</f>
        <v>1140616.5</v>
      </c>
      <c r="J1997" s="96">
        <f t="shared" si="979"/>
        <v>1140616.4269999999</v>
      </c>
      <c r="K1997" s="96">
        <f t="shared" si="979"/>
        <v>1140589.26134</v>
      </c>
      <c r="L1997" s="96">
        <f t="shared" si="950"/>
        <v>71.327351685426279</v>
      </c>
      <c r="M1997" s="96">
        <f t="shared" si="951"/>
        <v>99.997611935299901</v>
      </c>
    </row>
    <row r="1998" spans="1:13">
      <c r="A1998" s="93" t="s">
        <v>152</v>
      </c>
      <c r="B1998" s="94" t="s">
        <v>795</v>
      </c>
      <c r="C1998" s="94" t="s">
        <v>32</v>
      </c>
      <c r="D1998" s="94" t="s">
        <v>13</v>
      </c>
      <c r="E1998" s="94" t="s">
        <v>878</v>
      </c>
      <c r="F1998" s="94" t="s">
        <v>153</v>
      </c>
      <c r="G1998" s="96">
        <v>25457</v>
      </c>
      <c r="H1998" s="96">
        <f>H1999</f>
        <v>25457</v>
      </c>
      <c r="I1998" s="96">
        <f t="shared" ref="I1998:K1998" si="980">I1999</f>
        <v>15409.772999999999</v>
      </c>
      <c r="J1998" s="96">
        <f t="shared" si="980"/>
        <v>15409.7</v>
      </c>
      <c r="K1998" s="96">
        <f t="shared" si="980"/>
        <v>15392.17007</v>
      </c>
      <c r="L1998" s="96">
        <f t="shared" si="950"/>
        <v>60.463409160545233</v>
      </c>
      <c r="M1998" s="96">
        <f t="shared" si="951"/>
        <v>99.885767752711217</v>
      </c>
    </row>
    <row r="1999" spans="1:13" ht="25.5">
      <c r="A1999" s="93" t="s">
        <v>154</v>
      </c>
      <c r="B1999" s="94" t="s">
        <v>795</v>
      </c>
      <c r="C1999" s="94" t="s">
        <v>32</v>
      </c>
      <c r="D1999" s="94" t="s">
        <v>13</v>
      </c>
      <c r="E1999" s="94" t="s">
        <v>878</v>
      </c>
      <c r="F1999" s="94" t="s">
        <v>155</v>
      </c>
      <c r="G1999" s="96">
        <v>25457</v>
      </c>
      <c r="H1999" s="96">
        <v>25457</v>
      </c>
      <c r="I1999" s="96">
        <v>15409.772999999999</v>
      </c>
      <c r="J1999" s="96">
        <v>15409.7</v>
      </c>
      <c r="K1999" s="96">
        <v>15392.17007</v>
      </c>
      <c r="L1999" s="96">
        <f t="shared" si="950"/>
        <v>60.463409160545233</v>
      </c>
      <c r="M1999" s="96">
        <f t="shared" si="951"/>
        <v>99.885767752711217</v>
      </c>
    </row>
    <row r="2000" spans="1:13">
      <c r="A2000" s="93" t="s">
        <v>156</v>
      </c>
      <c r="B2000" s="94" t="s">
        <v>795</v>
      </c>
      <c r="C2000" s="94" t="s">
        <v>32</v>
      </c>
      <c r="D2000" s="94" t="s">
        <v>13</v>
      </c>
      <c r="E2000" s="94" t="s">
        <v>878</v>
      </c>
      <c r="F2000" s="94" t="s">
        <v>157</v>
      </c>
      <c r="G2000" s="96">
        <v>1573634</v>
      </c>
      <c r="H2000" s="96">
        <f>H2001</f>
        <v>1573634</v>
      </c>
      <c r="I2000" s="96">
        <f t="shared" ref="I2000:K2000" si="981">I2001</f>
        <v>1125206.727</v>
      </c>
      <c r="J2000" s="96">
        <f t="shared" si="981"/>
        <v>1125206.727</v>
      </c>
      <c r="K2000" s="96">
        <f t="shared" si="981"/>
        <v>1125197.09127</v>
      </c>
      <c r="L2000" s="96">
        <f t="shared" si="950"/>
        <v>71.5030999120507</v>
      </c>
      <c r="M2000" s="96">
        <f t="shared" si="951"/>
        <v>99.999143648027626</v>
      </c>
    </row>
    <row r="2001" spans="1:13" ht="25.5">
      <c r="A2001" s="93" t="s">
        <v>294</v>
      </c>
      <c r="B2001" s="94" t="s">
        <v>795</v>
      </c>
      <c r="C2001" s="94" t="s">
        <v>32</v>
      </c>
      <c r="D2001" s="94" t="s">
        <v>13</v>
      </c>
      <c r="E2001" s="94" t="s">
        <v>878</v>
      </c>
      <c r="F2001" s="94" t="s">
        <v>295</v>
      </c>
      <c r="G2001" s="96">
        <v>1573634</v>
      </c>
      <c r="H2001" s="96">
        <v>1573634</v>
      </c>
      <c r="I2001" s="96">
        <v>1125206.727</v>
      </c>
      <c r="J2001" s="96">
        <v>1125206.727</v>
      </c>
      <c r="K2001" s="96">
        <v>1125197.09127</v>
      </c>
      <c r="L2001" s="96">
        <f t="shared" si="950"/>
        <v>71.5030999120507</v>
      </c>
      <c r="M2001" s="96">
        <f t="shared" si="951"/>
        <v>99.999143648027626</v>
      </c>
    </row>
    <row r="2002" spans="1:13" ht="25.5">
      <c r="A2002" s="93" t="s">
        <v>879</v>
      </c>
      <c r="B2002" s="94" t="s">
        <v>795</v>
      </c>
      <c r="C2002" s="94" t="s">
        <v>32</v>
      </c>
      <c r="D2002" s="94" t="s">
        <v>13</v>
      </c>
      <c r="E2002" s="94" t="s">
        <v>880</v>
      </c>
      <c r="F2002" s="95" t="s">
        <v>0</v>
      </c>
      <c r="G2002" s="96">
        <v>53</v>
      </c>
      <c r="H2002" s="96">
        <f>H2003</f>
        <v>53</v>
      </c>
      <c r="I2002" s="96">
        <f t="shared" ref="I2002:K2003" si="982">I2003</f>
        <v>32.85</v>
      </c>
      <c r="J2002" s="96">
        <f t="shared" si="982"/>
        <v>24.917999999999999</v>
      </c>
      <c r="K2002" s="96">
        <f t="shared" si="982"/>
        <v>24.917159999999999</v>
      </c>
      <c r="L2002" s="96">
        <f t="shared" si="950"/>
        <v>47.013509433962263</v>
      </c>
      <c r="M2002" s="96">
        <f t="shared" si="951"/>
        <v>75.85132420091324</v>
      </c>
    </row>
    <row r="2003" spans="1:13">
      <c r="A2003" s="93" t="s">
        <v>156</v>
      </c>
      <c r="B2003" s="94" t="s">
        <v>795</v>
      </c>
      <c r="C2003" s="94" t="s">
        <v>32</v>
      </c>
      <c r="D2003" s="94" t="s">
        <v>13</v>
      </c>
      <c r="E2003" s="94" t="s">
        <v>880</v>
      </c>
      <c r="F2003" s="94" t="s">
        <v>157</v>
      </c>
      <c r="G2003" s="96">
        <v>53</v>
      </c>
      <c r="H2003" s="96">
        <f>H2004</f>
        <v>53</v>
      </c>
      <c r="I2003" s="96">
        <f t="shared" si="982"/>
        <v>32.85</v>
      </c>
      <c r="J2003" s="96">
        <f t="shared" si="982"/>
        <v>24.917999999999999</v>
      </c>
      <c r="K2003" s="96">
        <f t="shared" si="982"/>
        <v>24.917159999999999</v>
      </c>
      <c r="L2003" s="96">
        <f t="shared" si="950"/>
        <v>47.013509433962263</v>
      </c>
      <c r="M2003" s="96">
        <f t="shared" si="951"/>
        <v>75.85132420091324</v>
      </c>
    </row>
    <row r="2004" spans="1:13" ht="25.5">
      <c r="A2004" s="93" t="s">
        <v>294</v>
      </c>
      <c r="B2004" s="94" t="s">
        <v>795</v>
      </c>
      <c r="C2004" s="94" t="s">
        <v>32</v>
      </c>
      <c r="D2004" s="94" t="s">
        <v>13</v>
      </c>
      <c r="E2004" s="94" t="s">
        <v>880</v>
      </c>
      <c r="F2004" s="94" t="s">
        <v>295</v>
      </c>
      <c r="G2004" s="96">
        <v>53</v>
      </c>
      <c r="H2004" s="96">
        <v>53</v>
      </c>
      <c r="I2004" s="96">
        <v>32.85</v>
      </c>
      <c r="J2004" s="96">
        <v>24.917999999999999</v>
      </c>
      <c r="K2004" s="96">
        <v>24.917159999999999</v>
      </c>
      <c r="L2004" s="96">
        <f t="shared" si="950"/>
        <v>47.013509433962263</v>
      </c>
      <c r="M2004" s="96">
        <f t="shared" si="951"/>
        <v>75.85132420091324</v>
      </c>
    </row>
    <row r="2005" spans="1:13" ht="38.25">
      <c r="A2005" s="93" t="s">
        <v>881</v>
      </c>
      <c r="B2005" s="94" t="s">
        <v>795</v>
      </c>
      <c r="C2005" s="94" t="s">
        <v>32</v>
      </c>
      <c r="D2005" s="94" t="s">
        <v>13</v>
      </c>
      <c r="E2005" s="94" t="s">
        <v>882</v>
      </c>
      <c r="F2005" s="95" t="s">
        <v>0</v>
      </c>
      <c r="G2005" s="96">
        <v>16806.3</v>
      </c>
      <c r="H2005" s="96">
        <f>H2006+H2008</f>
        <v>16806.300000000003</v>
      </c>
      <c r="I2005" s="96">
        <f t="shared" ref="I2005:K2005" si="983">I2006+I2008</f>
        <v>10285.73</v>
      </c>
      <c r="J2005" s="96">
        <f t="shared" si="983"/>
        <v>10220.635</v>
      </c>
      <c r="K2005" s="96">
        <f t="shared" si="983"/>
        <v>10220.51712</v>
      </c>
      <c r="L2005" s="96">
        <f t="shared" si="950"/>
        <v>60.8136063261991</v>
      </c>
      <c r="M2005" s="96">
        <f t="shared" si="951"/>
        <v>99.365986857520085</v>
      </c>
    </row>
    <row r="2006" spans="1:13">
      <c r="A2006" s="93" t="s">
        <v>152</v>
      </c>
      <c r="B2006" s="94" t="s">
        <v>795</v>
      </c>
      <c r="C2006" s="94" t="s">
        <v>32</v>
      </c>
      <c r="D2006" s="94" t="s">
        <v>13</v>
      </c>
      <c r="E2006" s="94" t="s">
        <v>882</v>
      </c>
      <c r="F2006" s="94" t="s">
        <v>153</v>
      </c>
      <c r="G2006" s="96">
        <v>264.39999999999998</v>
      </c>
      <c r="H2006" s="96">
        <f>H2007</f>
        <v>264.39999999999998</v>
      </c>
      <c r="I2006" s="96">
        <f t="shared" ref="I2006:K2006" si="984">I2007</f>
        <v>171.10499999999999</v>
      </c>
      <c r="J2006" s="96">
        <f t="shared" si="984"/>
        <v>142.589</v>
      </c>
      <c r="K2006" s="96">
        <f t="shared" si="984"/>
        <v>142.54597999999999</v>
      </c>
      <c r="L2006" s="96">
        <f t="shared" si="950"/>
        <v>53.913003025718609</v>
      </c>
      <c r="M2006" s="96">
        <f t="shared" si="951"/>
        <v>83.309067531632621</v>
      </c>
    </row>
    <row r="2007" spans="1:13" ht="25.5">
      <c r="A2007" s="93" t="s">
        <v>154</v>
      </c>
      <c r="B2007" s="94" t="s">
        <v>795</v>
      </c>
      <c r="C2007" s="94" t="s">
        <v>32</v>
      </c>
      <c r="D2007" s="94" t="s">
        <v>13</v>
      </c>
      <c r="E2007" s="94" t="s">
        <v>882</v>
      </c>
      <c r="F2007" s="94" t="s">
        <v>155</v>
      </c>
      <c r="G2007" s="96">
        <v>264.39999999999998</v>
      </c>
      <c r="H2007" s="96">
        <v>264.39999999999998</v>
      </c>
      <c r="I2007" s="96">
        <v>171.10499999999999</v>
      </c>
      <c r="J2007" s="96">
        <v>142.589</v>
      </c>
      <c r="K2007" s="96">
        <v>142.54597999999999</v>
      </c>
      <c r="L2007" s="96">
        <f t="shared" si="950"/>
        <v>53.913003025718609</v>
      </c>
      <c r="M2007" s="96">
        <f t="shared" si="951"/>
        <v>83.309067531632621</v>
      </c>
    </row>
    <row r="2008" spans="1:13">
      <c r="A2008" s="93" t="s">
        <v>156</v>
      </c>
      <c r="B2008" s="94" t="s">
        <v>795</v>
      </c>
      <c r="C2008" s="94" t="s">
        <v>32</v>
      </c>
      <c r="D2008" s="94" t="s">
        <v>13</v>
      </c>
      <c r="E2008" s="94" t="s">
        <v>882</v>
      </c>
      <c r="F2008" s="94" t="s">
        <v>157</v>
      </c>
      <c r="G2008" s="96">
        <v>16541.900000000001</v>
      </c>
      <c r="H2008" s="96">
        <f>H2009</f>
        <v>16541.900000000001</v>
      </c>
      <c r="I2008" s="96">
        <f t="shared" ref="I2008:K2008" si="985">I2009</f>
        <v>10114.625</v>
      </c>
      <c r="J2008" s="96">
        <f t="shared" si="985"/>
        <v>10078.046</v>
      </c>
      <c r="K2008" s="96">
        <f t="shared" si="985"/>
        <v>10077.97114</v>
      </c>
      <c r="L2008" s="96">
        <f t="shared" si="950"/>
        <v>60.923903179199478</v>
      </c>
      <c r="M2008" s="96">
        <f t="shared" si="951"/>
        <v>99.637615235364635</v>
      </c>
    </row>
    <row r="2009" spans="1:13" ht="25.5">
      <c r="A2009" s="93" t="s">
        <v>294</v>
      </c>
      <c r="B2009" s="94" t="s">
        <v>795</v>
      </c>
      <c r="C2009" s="94" t="s">
        <v>32</v>
      </c>
      <c r="D2009" s="94" t="s">
        <v>13</v>
      </c>
      <c r="E2009" s="94" t="s">
        <v>882</v>
      </c>
      <c r="F2009" s="94" t="s">
        <v>295</v>
      </c>
      <c r="G2009" s="96">
        <v>16541.900000000001</v>
      </c>
      <c r="H2009" s="96">
        <v>16541.900000000001</v>
      </c>
      <c r="I2009" s="96">
        <v>10114.625</v>
      </c>
      <c r="J2009" s="96">
        <v>10078.046</v>
      </c>
      <c r="K2009" s="96">
        <v>10077.97114</v>
      </c>
      <c r="L2009" s="96">
        <f t="shared" si="950"/>
        <v>60.923903179199478</v>
      </c>
      <c r="M2009" s="96">
        <f t="shared" si="951"/>
        <v>99.637615235364635</v>
      </c>
    </row>
    <row r="2010" spans="1:13" ht="51">
      <c r="A2010" s="93" t="s">
        <v>883</v>
      </c>
      <c r="B2010" s="94" t="s">
        <v>795</v>
      </c>
      <c r="C2010" s="94" t="s">
        <v>32</v>
      </c>
      <c r="D2010" s="94" t="s">
        <v>13</v>
      </c>
      <c r="E2010" s="94" t="s">
        <v>884</v>
      </c>
      <c r="F2010" s="95" t="s">
        <v>0</v>
      </c>
      <c r="G2010" s="96">
        <v>683.8</v>
      </c>
      <c r="H2010" s="96">
        <f>H2011+H2013</f>
        <v>683.8</v>
      </c>
      <c r="I2010" s="96">
        <f t="shared" ref="I2010:K2010" si="986">I2011+I2013</f>
        <v>312.16399999999999</v>
      </c>
      <c r="J2010" s="96">
        <f t="shared" si="986"/>
        <v>270.85499999999996</v>
      </c>
      <c r="K2010" s="96">
        <f t="shared" si="986"/>
        <v>270.07526000000001</v>
      </c>
      <c r="L2010" s="96">
        <f t="shared" si="950"/>
        <v>39.496235741444877</v>
      </c>
      <c r="M2010" s="96">
        <f t="shared" si="951"/>
        <v>86.517106392793536</v>
      </c>
    </row>
    <row r="2011" spans="1:13">
      <c r="A2011" s="93" t="s">
        <v>152</v>
      </c>
      <c r="B2011" s="94" t="s">
        <v>795</v>
      </c>
      <c r="C2011" s="94" t="s">
        <v>32</v>
      </c>
      <c r="D2011" s="94" t="s">
        <v>13</v>
      </c>
      <c r="E2011" s="94" t="s">
        <v>884</v>
      </c>
      <c r="F2011" s="94" t="s">
        <v>153</v>
      </c>
      <c r="G2011" s="96">
        <v>11</v>
      </c>
      <c r="H2011" s="96">
        <f>H2012</f>
        <v>11</v>
      </c>
      <c r="I2011" s="96">
        <f t="shared" ref="I2011:K2011" si="987">I2012</f>
        <v>4.38</v>
      </c>
      <c r="J2011" s="96">
        <f t="shared" si="987"/>
        <v>3.46</v>
      </c>
      <c r="K2011" s="96">
        <f t="shared" si="987"/>
        <v>3.39378</v>
      </c>
      <c r="L2011" s="96">
        <f t="shared" si="950"/>
        <v>30.852545454545456</v>
      </c>
      <c r="M2011" s="96">
        <f t="shared" si="951"/>
        <v>77.483561643835614</v>
      </c>
    </row>
    <row r="2012" spans="1:13" ht="25.5">
      <c r="A2012" s="93" t="s">
        <v>154</v>
      </c>
      <c r="B2012" s="94" t="s">
        <v>795</v>
      </c>
      <c r="C2012" s="94" t="s">
        <v>32</v>
      </c>
      <c r="D2012" s="94" t="s">
        <v>13</v>
      </c>
      <c r="E2012" s="94" t="s">
        <v>884</v>
      </c>
      <c r="F2012" s="94" t="s">
        <v>155</v>
      </c>
      <c r="G2012" s="96">
        <v>11</v>
      </c>
      <c r="H2012" s="96">
        <v>11</v>
      </c>
      <c r="I2012" s="96">
        <v>4.38</v>
      </c>
      <c r="J2012" s="96">
        <v>3.46</v>
      </c>
      <c r="K2012" s="96">
        <v>3.39378</v>
      </c>
      <c r="L2012" s="96">
        <f t="shared" si="950"/>
        <v>30.852545454545456</v>
      </c>
      <c r="M2012" s="96">
        <f t="shared" si="951"/>
        <v>77.483561643835614</v>
      </c>
    </row>
    <row r="2013" spans="1:13">
      <c r="A2013" s="93" t="s">
        <v>156</v>
      </c>
      <c r="B2013" s="94" t="s">
        <v>795</v>
      </c>
      <c r="C2013" s="94" t="s">
        <v>32</v>
      </c>
      <c r="D2013" s="94" t="s">
        <v>13</v>
      </c>
      <c r="E2013" s="94" t="s">
        <v>884</v>
      </c>
      <c r="F2013" s="94" t="s">
        <v>157</v>
      </c>
      <c r="G2013" s="96">
        <v>672.8</v>
      </c>
      <c r="H2013" s="96">
        <f>H2014</f>
        <v>672.8</v>
      </c>
      <c r="I2013" s="96">
        <f t="shared" ref="I2013:K2013" si="988">I2014</f>
        <v>307.78399999999999</v>
      </c>
      <c r="J2013" s="96">
        <f t="shared" si="988"/>
        <v>267.39499999999998</v>
      </c>
      <c r="K2013" s="96">
        <f t="shared" si="988"/>
        <v>266.68148000000002</v>
      </c>
      <c r="L2013" s="96">
        <f t="shared" ref="L2013:L2076" si="989">K2013/H2013*100</f>
        <v>39.637556480380503</v>
      </c>
      <c r="M2013" s="96">
        <f t="shared" ref="M2013:M2076" si="990">K2013/I2013*100</f>
        <v>86.645660593143248</v>
      </c>
    </row>
    <row r="2014" spans="1:13" ht="25.5">
      <c r="A2014" s="93" t="s">
        <v>294</v>
      </c>
      <c r="B2014" s="94" t="s">
        <v>795</v>
      </c>
      <c r="C2014" s="94" t="s">
        <v>32</v>
      </c>
      <c r="D2014" s="94" t="s">
        <v>13</v>
      </c>
      <c r="E2014" s="94" t="s">
        <v>884</v>
      </c>
      <c r="F2014" s="94" t="s">
        <v>295</v>
      </c>
      <c r="G2014" s="96">
        <v>672.8</v>
      </c>
      <c r="H2014" s="96">
        <v>672.8</v>
      </c>
      <c r="I2014" s="96">
        <v>307.78399999999999</v>
      </c>
      <c r="J2014" s="96">
        <v>267.39499999999998</v>
      </c>
      <c r="K2014" s="96">
        <v>266.68148000000002</v>
      </c>
      <c r="L2014" s="96">
        <f t="shared" si="989"/>
        <v>39.637556480380503</v>
      </c>
      <c r="M2014" s="96">
        <f t="shared" si="990"/>
        <v>86.645660593143248</v>
      </c>
    </row>
    <row r="2015" spans="1:13" ht="25.5">
      <c r="A2015" s="93" t="s">
        <v>885</v>
      </c>
      <c r="B2015" s="94" t="s">
        <v>795</v>
      </c>
      <c r="C2015" s="94" t="s">
        <v>32</v>
      </c>
      <c r="D2015" s="94" t="s">
        <v>13</v>
      </c>
      <c r="E2015" s="94" t="s">
        <v>886</v>
      </c>
      <c r="F2015" s="95" t="s">
        <v>0</v>
      </c>
      <c r="G2015" s="96">
        <v>59957.3</v>
      </c>
      <c r="H2015" s="96">
        <f>H2016+H2018</f>
        <v>59957.299999999996</v>
      </c>
      <c r="I2015" s="96">
        <f t="shared" ref="I2015:K2015" si="991">I2016+I2018</f>
        <v>33287.769030000003</v>
      </c>
      <c r="J2015" s="96">
        <f t="shared" si="991"/>
        <v>33284.093030000004</v>
      </c>
      <c r="K2015" s="96">
        <f t="shared" si="991"/>
        <v>33143.286990000001</v>
      </c>
      <c r="L2015" s="96">
        <f t="shared" si="989"/>
        <v>55.278151267652156</v>
      </c>
      <c r="M2015" s="96">
        <f t="shared" si="990"/>
        <v>99.565960578884727</v>
      </c>
    </row>
    <row r="2016" spans="1:13">
      <c r="A2016" s="93" t="s">
        <v>152</v>
      </c>
      <c r="B2016" s="94" t="s">
        <v>795</v>
      </c>
      <c r="C2016" s="94" t="s">
        <v>32</v>
      </c>
      <c r="D2016" s="94" t="s">
        <v>13</v>
      </c>
      <c r="E2016" s="94" t="s">
        <v>886</v>
      </c>
      <c r="F2016" s="94" t="s">
        <v>153</v>
      </c>
      <c r="G2016" s="96">
        <v>961.6</v>
      </c>
      <c r="H2016" s="96">
        <f>H2017</f>
        <v>961.6</v>
      </c>
      <c r="I2016" s="96">
        <f t="shared" ref="I2016:K2016" si="992">I2017</f>
        <v>398.97399999999999</v>
      </c>
      <c r="J2016" s="96">
        <f t="shared" si="992"/>
        <v>395.298</v>
      </c>
      <c r="K2016" s="96">
        <f t="shared" si="992"/>
        <v>393.10153000000003</v>
      </c>
      <c r="L2016" s="96">
        <f t="shared" si="989"/>
        <v>40.879942803660569</v>
      </c>
      <c r="M2016" s="96">
        <f t="shared" si="990"/>
        <v>98.528107094697916</v>
      </c>
    </row>
    <row r="2017" spans="1:13" ht="25.5">
      <c r="A2017" s="93" t="s">
        <v>154</v>
      </c>
      <c r="B2017" s="94" t="s">
        <v>795</v>
      </c>
      <c r="C2017" s="94" t="s">
        <v>32</v>
      </c>
      <c r="D2017" s="94" t="s">
        <v>13</v>
      </c>
      <c r="E2017" s="94" t="s">
        <v>886</v>
      </c>
      <c r="F2017" s="94" t="s">
        <v>155</v>
      </c>
      <c r="G2017" s="96">
        <v>961.6</v>
      </c>
      <c r="H2017" s="96">
        <v>961.6</v>
      </c>
      <c r="I2017" s="96">
        <v>398.97399999999999</v>
      </c>
      <c r="J2017" s="96">
        <v>395.298</v>
      </c>
      <c r="K2017" s="96">
        <v>393.10153000000003</v>
      </c>
      <c r="L2017" s="96">
        <f t="shared" si="989"/>
        <v>40.879942803660569</v>
      </c>
      <c r="M2017" s="96">
        <f t="shared" si="990"/>
        <v>98.528107094697916</v>
      </c>
    </row>
    <row r="2018" spans="1:13">
      <c r="A2018" s="93" t="s">
        <v>156</v>
      </c>
      <c r="B2018" s="94" t="s">
        <v>795</v>
      </c>
      <c r="C2018" s="94" t="s">
        <v>32</v>
      </c>
      <c r="D2018" s="94" t="s">
        <v>13</v>
      </c>
      <c r="E2018" s="94" t="s">
        <v>886</v>
      </c>
      <c r="F2018" s="94" t="s">
        <v>157</v>
      </c>
      <c r="G2018" s="96">
        <v>58995.7</v>
      </c>
      <c r="H2018" s="96">
        <f>H2019</f>
        <v>58995.7</v>
      </c>
      <c r="I2018" s="96">
        <f t="shared" ref="I2018:K2018" si="993">I2019</f>
        <v>32888.795030000001</v>
      </c>
      <c r="J2018" s="96">
        <f t="shared" si="993"/>
        <v>32888.795030000001</v>
      </c>
      <c r="K2018" s="96">
        <f t="shared" si="993"/>
        <v>32750.185460000001</v>
      </c>
      <c r="L2018" s="96">
        <f t="shared" si="989"/>
        <v>55.512834765923621</v>
      </c>
      <c r="M2018" s="96">
        <f t="shared" si="990"/>
        <v>99.578550780368928</v>
      </c>
    </row>
    <row r="2019" spans="1:13" ht="25.5">
      <c r="A2019" s="93" t="s">
        <v>294</v>
      </c>
      <c r="B2019" s="94" t="s">
        <v>795</v>
      </c>
      <c r="C2019" s="94" t="s">
        <v>32</v>
      </c>
      <c r="D2019" s="94" t="s">
        <v>13</v>
      </c>
      <c r="E2019" s="94" t="s">
        <v>886</v>
      </c>
      <c r="F2019" s="94" t="s">
        <v>295</v>
      </c>
      <c r="G2019" s="96">
        <v>58995.7</v>
      </c>
      <c r="H2019" s="96">
        <v>58995.7</v>
      </c>
      <c r="I2019" s="96">
        <v>32888.795030000001</v>
      </c>
      <c r="J2019" s="96">
        <v>32888.795030000001</v>
      </c>
      <c r="K2019" s="96">
        <v>32750.185460000001</v>
      </c>
      <c r="L2019" s="96">
        <f t="shared" si="989"/>
        <v>55.512834765923621</v>
      </c>
      <c r="M2019" s="96">
        <f t="shared" si="990"/>
        <v>99.578550780368928</v>
      </c>
    </row>
    <row r="2020" spans="1:13">
      <c r="A2020" s="93" t="s">
        <v>887</v>
      </c>
      <c r="B2020" s="94" t="s">
        <v>795</v>
      </c>
      <c r="C2020" s="94" t="s">
        <v>32</v>
      </c>
      <c r="D2020" s="94" t="s">
        <v>13</v>
      </c>
      <c r="E2020" s="94" t="s">
        <v>888</v>
      </c>
      <c r="F2020" s="95" t="s">
        <v>0</v>
      </c>
      <c r="G2020" s="96">
        <v>48765.599999999999</v>
      </c>
      <c r="H2020" s="96">
        <f>H2021+H2023</f>
        <v>48765.599999999999</v>
      </c>
      <c r="I2020" s="96">
        <f t="shared" ref="I2020:K2020" si="994">I2021+I2023</f>
        <v>35824.29</v>
      </c>
      <c r="J2020" s="96">
        <f t="shared" si="994"/>
        <v>35060.209000000003</v>
      </c>
      <c r="K2020" s="96">
        <f t="shared" si="994"/>
        <v>35032.865230000003</v>
      </c>
      <c r="L2020" s="96">
        <f t="shared" si="989"/>
        <v>71.839299075577884</v>
      </c>
      <c r="M2020" s="96">
        <f t="shared" si="990"/>
        <v>97.790815198291455</v>
      </c>
    </row>
    <row r="2021" spans="1:13">
      <c r="A2021" s="93" t="s">
        <v>152</v>
      </c>
      <c r="B2021" s="94" t="s">
        <v>795</v>
      </c>
      <c r="C2021" s="94" t="s">
        <v>32</v>
      </c>
      <c r="D2021" s="94" t="s">
        <v>13</v>
      </c>
      <c r="E2021" s="94" t="s">
        <v>888</v>
      </c>
      <c r="F2021" s="94" t="s">
        <v>153</v>
      </c>
      <c r="G2021" s="96">
        <v>571.6</v>
      </c>
      <c r="H2021" s="96">
        <f>H2022</f>
        <v>571.6</v>
      </c>
      <c r="I2021" s="96">
        <f t="shared" ref="I2021:K2021" si="995">I2022</f>
        <v>428.76</v>
      </c>
      <c r="J2021" s="96">
        <f t="shared" si="995"/>
        <v>369.47800000000001</v>
      </c>
      <c r="K2021" s="96">
        <f t="shared" si="995"/>
        <v>368.88544999999999</v>
      </c>
      <c r="L2021" s="96">
        <f t="shared" si="989"/>
        <v>64.53559307207837</v>
      </c>
      <c r="M2021" s="96">
        <f t="shared" si="990"/>
        <v>86.035416083589894</v>
      </c>
    </row>
    <row r="2022" spans="1:13" ht="25.5">
      <c r="A2022" s="93" t="s">
        <v>154</v>
      </c>
      <c r="B2022" s="94" t="s">
        <v>795</v>
      </c>
      <c r="C2022" s="94" t="s">
        <v>32</v>
      </c>
      <c r="D2022" s="94" t="s">
        <v>13</v>
      </c>
      <c r="E2022" s="94" t="s">
        <v>888</v>
      </c>
      <c r="F2022" s="94" t="s">
        <v>155</v>
      </c>
      <c r="G2022" s="96">
        <v>571.6</v>
      </c>
      <c r="H2022" s="96">
        <v>571.6</v>
      </c>
      <c r="I2022" s="96">
        <v>428.76</v>
      </c>
      <c r="J2022" s="96">
        <v>369.47800000000001</v>
      </c>
      <c r="K2022" s="96">
        <v>368.88544999999999</v>
      </c>
      <c r="L2022" s="96">
        <f t="shared" si="989"/>
        <v>64.53559307207837</v>
      </c>
      <c r="M2022" s="96">
        <f t="shared" si="990"/>
        <v>86.035416083589894</v>
      </c>
    </row>
    <row r="2023" spans="1:13">
      <c r="A2023" s="93" t="s">
        <v>156</v>
      </c>
      <c r="B2023" s="94" t="s">
        <v>795</v>
      </c>
      <c r="C2023" s="94" t="s">
        <v>32</v>
      </c>
      <c r="D2023" s="94" t="s">
        <v>13</v>
      </c>
      <c r="E2023" s="94" t="s">
        <v>888</v>
      </c>
      <c r="F2023" s="94" t="s">
        <v>157</v>
      </c>
      <c r="G2023" s="96">
        <v>48194</v>
      </c>
      <c r="H2023" s="96">
        <f>H2024</f>
        <v>48194</v>
      </c>
      <c r="I2023" s="96">
        <f t="shared" ref="I2023:K2023" si="996">I2024</f>
        <v>35395.53</v>
      </c>
      <c r="J2023" s="96">
        <f t="shared" si="996"/>
        <v>34690.731</v>
      </c>
      <c r="K2023" s="96">
        <f t="shared" si="996"/>
        <v>34663.979780000001</v>
      </c>
      <c r="L2023" s="96">
        <f t="shared" si="989"/>
        <v>71.92592393243973</v>
      </c>
      <c r="M2023" s="96">
        <f t="shared" si="990"/>
        <v>97.933212979153026</v>
      </c>
    </row>
    <row r="2024" spans="1:13" ht="25.5">
      <c r="A2024" s="93" t="s">
        <v>294</v>
      </c>
      <c r="B2024" s="94" t="s">
        <v>795</v>
      </c>
      <c r="C2024" s="94" t="s">
        <v>32</v>
      </c>
      <c r="D2024" s="94" t="s">
        <v>13</v>
      </c>
      <c r="E2024" s="94" t="s">
        <v>888</v>
      </c>
      <c r="F2024" s="94" t="s">
        <v>295</v>
      </c>
      <c r="G2024" s="96">
        <v>48194</v>
      </c>
      <c r="H2024" s="96">
        <v>48194</v>
      </c>
      <c r="I2024" s="96">
        <v>35395.53</v>
      </c>
      <c r="J2024" s="96">
        <v>34690.731</v>
      </c>
      <c r="K2024" s="96">
        <v>34663.979780000001</v>
      </c>
      <c r="L2024" s="96">
        <f t="shared" si="989"/>
        <v>71.92592393243973</v>
      </c>
      <c r="M2024" s="96">
        <f t="shared" si="990"/>
        <v>97.933212979153026</v>
      </c>
    </row>
    <row r="2025" spans="1:13">
      <c r="A2025" s="93" t="s">
        <v>889</v>
      </c>
      <c r="B2025" s="94" t="s">
        <v>795</v>
      </c>
      <c r="C2025" s="94" t="s">
        <v>32</v>
      </c>
      <c r="D2025" s="94" t="s">
        <v>13</v>
      </c>
      <c r="E2025" s="94" t="s">
        <v>890</v>
      </c>
      <c r="F2025" s="95" t="s">
        <v>0</v>
      </c>
      <c r="G2025" s="96">
        <v>216733.8</v>
      </c>
      <c r="H2025" s="96">
        <f>H2026+H2028</f>
        <v>216733.89500000002</v>
      </c>
      <c r="I2025" s="96">
        <f t="shared" ref="I2025:K2025" si="997">I2026+I2028</f>
        <v>151906.71480000002</v>
      </c>
      <c r="J2025" s="96">
        <f t="shared" si="997"/>
        <v>151906.71480000002</v>
      </c>
      <c r="K2025" s="96">
        <f t="shared" si="997"/>
        <v>151879.79301999998</v>
      </c>
      <c r="L2025" s="96">
        <f t="shared" si="989"/>
        <v>70.076622311429404</v>
      </c>
      <c r="M2025" s="96">
        <f t="shared" si="990"/>
        <v>99.982277425961399</v>
      </c>
    </row>
    <row r="2026" spans="1:13">
      <c r="A2026" s="93" t="s">
        <v>152</v>
      </c>
      <c r="B2026" s="94" t="s">
        <v>795</v>
      </c>
      <c r="C2026" s="94" t="s">
        <v>32</v>
      </c>
      <c r="D2026" s="94" t="s">
        <v>13</v>
      </c>
      <c r="E2026" s="94" t="s">
        <v>890</v>
      </c>
      <c r="F2026" s="94" t="s">
        <v>153</v>
      </c>
      <c r="G2026" s="96">
        <v>2525.1999999999998</v>
      </c>
      <c r="H2026" s="96">
        <f>H2027</f>
        <v>2525.2489999999998</v>
      </c>
      <c r="I2026" s="96">
        <f t="shared" ref="I2026:K2026" si="998">I2027</f>
        <v>1877.7128</v>
      </c>
      <c r="J2026" s="96">
        <f t="shared" si="998"/>
        <v>1877.7128</v>
      </c>
      <c r="K2026" s="96">
        <f t="shared" si="998"/>
        <v>1877.6695500000001</v>
      </c>
      <c r="L2026" s="96">
        <f t="shared" si="989"/>
        <v>74.355817980721909</v>
      </c>
      <c r="M2026" s="96">
        <f t="shared" si="990"/>
        <v>99.997696665858598</v>
      </c>
    </row>
    <row r="2027" spans="1:13" ht="25.5">
      <c r="A2027" s="93" t="s">
        <v>154</v>
      </c>
      <c r="B2027" s="94" t="s">
        <v>795</v>
      </c>
      <c r="C2027" s="94" t="s">
        <v>32</v>
      </c>
      <c r="D2027" s="94" t="s">
        <v>13</v>
      </c>
      <c r="E2027" s="94" t="s">
        <v>890</v>
      </c>
      <c r="F2027" s="94" t="s">
        <v>155</v>
      </c>
      <c r="G2027" s="96">
        <v>2525.1999999999998</v>
      </c>
      <c r="H2027" s="96">
        <v>2525.2489999999998</v>
      </c>
      <c r="I2027" s="96">
        <v>1877.7128</v>
      </c>
      <c r="J2027" s="96">
        <v>1877.7128</v>
      </c>
      <c r="K2027" s="96">
        <v>1877.6695500000001</v>
      </c>
      <c r="L2027" s="96">
        <f t="shared" si="989"/>
        <v>74.355817980721909</v>
      </c>
      <c r="M2027" s="96">
        <f t="shared" si="990"/>
        <v>99.997696665858598</v>
      </c>
    </row>
    <row r="2028" spans="1:13">
      <c r="A2028" s="93" t="s">
        <v>156</v>
      </c>
      <c r="B2028" s="94" t="s">
        <v>795</v>
      </c>
      <c r="C2028" s="94" t="s">
        <v>32</v>
      </c>
      <c r="D2028" s="94" t="s">
        <v>13</v>
      </c>
      <c r="E2028" s="94" t="s">
        <v>890</v>
      </c>
      <c r="F2028" s="94" t="s">
        <v>157</v>
      </c>
      <c r="G2028" s="96">
        <v>214208.6</v>
      </c>
      <c r="H2028" s="96">
        <f>H2029</f>
        <v>214208.64600000001</v>
      </c>
      <c r="I2028" s="96">
        <f t="shared" ref="I2028:K2028" si="999">I2029</f>
        <v>150029.00200000001</v>
      </c>
      <c r="J2028" s="96">
        <f t="shared" si="999"/>
        <v>150029.00200000001</v>
      </c>
      <c r="K2028" s="96">
        <f t="shared" si="999"/>
        <v>150002.12346999999</v>
      </c>
      <c r="L2028" s="96">
        <f t="shared" si="989"/>
        <v>70.026176006919911</v>
      </c>
      <c r="M2028" s="96">
        <f t="shared" si="990"/>
        <v>99.982084443913038</v>
      </c>
    </row>
    <row r="2029" spans="1:13">
      <c r="A2029" s="93" t="s">
        <v>526</v>
      </c>
      <c r="B2029" s="94" t="s">
        <v>795</v>
      </c>
      <c r="C2029" s="94" t="s">
        <v>32</v>
      </c>
      <c r="D2029" s="94" t="s">
        <v>13</v>
      </c>
      <c r="E2029" s="94" t="s">
        <v>890</v>
      </c>
      <c r="F2029" s="94" t="s">
        <v>527</v>
      </c>
      <c r="G2029" s="96">
        <v>214208.6</v>
      </c>
      <c r="H2029" s="96">
        <v>214208.64600000001</v>
      </c>
      <c r="I2029" s="96">
        <v>150029.00200000001</v>
      </c>
      <c r="J2029" s="96">
        <v>150029.00200000001</v>
      </c>
      <c r="K2029" s="96">
        <v>150002.12346999999</v>
      </c>
      <c r="L2029" s="96">
        <f t="shared" si="989"/>
        <v>70.026176006919911</v>
      </c>
      <c r="M2029" s="96">
        <f t="shared" si="990"/>
        <v>99.982084443913038</v>
      </c>
    </row>
    <row r="2030" spans="1:13">
      <c r="A2030" s="93" t="s">
        <v>891</v>
      </c>
      <c r="B2030" s="94" t="s">
        <v>795</v>
      </c>
      <c r="C2030" s="94" t="s">
        <v>32</v>
      </c>
      <c r="D2030" s="94" t="s">
        <v>13</v>
      </c>
      <c r="E2030" s="94" t="s">
        <v>892</v>
      </c>
      <c r="F2030" s="95" t="s">
        <v>0</v>
      </c>
      <c r="G2030" s="96">
        <v>1473613.1</v>
      </c>
      <c r="H2030" s="96">
        <f>H2031+H2033</f>
        <v>1473613.1</v>
      </c>
      <c r="I2030" s="96">
        <f t="shared" ref="I2030:K2030" si="1000">I2031+I2033</f>
        <v>1107917.2337799999</v>
      </c>
      <c r="J2030" s="96">
        <f t="shared" si="1000"/>
        <v>1107917.23306</v>
      </c>
      <c r="K2030" s="96">
        <f t="shared" si="1000"/>
        <v>1107331.7233599999</v>
      </c>
      <c r="L2030" s="96">
        <f t="shared" si="989"/>
        <v>75.143992908314942</v>
      </c>
      <c r="M2030" s="96">
        <f t="shared" si="990"/>
        <v>99.947152151609529</v>
      </c>
    </row>
    <row r="2031" spans="1:13">
      <c r="A2031" s="93" t="s">
        <v>152</v>
      </c>
      <c r="B2031" s="94" t="s">
        <v>795</v>
      </c>
      <c r="C2031" s="94" t="s">
        <v>32</v>
      </c>
      <c r="D2031" s="94" t="s">
        <v>13</v>
      </c>
      <c r="E2031" s="94" t="s">
        <v>892</v>
      </c>
      <c r="F2031" s="94" t="s">
        <v>153</v>
      </c>
      <c r="G2031" s="96">
        <v>22206.5</v>
      </c>
      <c r="H2031" s="96">
        <f>H2032</f>
        <v>22206.5</v>
      </c>
      <c r="I2031" s="96">
        <f t="shared" ref="I2031:K2031" si="1001">I2032</f>
        <v>15372.051359999999</v>
      </c>
      <c r="J2031" s="96">
        <f t="shared" si="1001"/>
        <v>15372.050639999999</v>
      </c>
      <c r="K2031" s="96">
        <f t="shared" si="1001"/>
        <v>15367.325360000001</v>
      </c>
      <c r="L2031" s="96">
        <f t="shared" si="989"/>
        <v>69.201924481570714</v>
      </c>
      <c r="M2031" s="96">
        <f t="shared" si="990"/>
        <v>99.969255892467956</v>
      </c>
    </row>
    <row r="2032" spans="1:13" ht="25.5">
      <c r="A2032" s="93" t="s">
        <v>154</v>
      </c>
      <c r="B2032" s="94" t="s">
        <v>795</v>
      </c>
      <c r="C2032" s="94" t="s">
        <v>32</v>
      </c>
      <c r="D2032" s="94" t="s">
        <v>13</v>
      </c>
      <c r="E2032" s="94" t="s">
        <v>892</v>
      </c>
      <c r="F2032" s="94" t="s">
        <v>155</v>
      </c>
      <c r="G2032" s="96">
        <v>22206.5</v>
      </c>
      <c r="H2032" s="96">
        <v>22206.5</v>
      </c>
      <c r="I2032" s="96">
        <v>15372.051359999999</v>
      </c>
      <c r="J2032" s="96">
        <v>15372.050639999999</v>
      </c>
      <c r="K2032" s="96">
        <v>15367.325360000001</v>
      </c>
      <c r="L2032" s="96">
        <f t="shared" si="989"/>
        <v>69.201924481570714</v>
      </c>
      <c r="M2032" s="96">
        <f t="shared" si="990"/>
        <v>99.969255892467956</v>
      </c>
    </row>
    <row r="2033" spans="1:13">
      <c r="A2033" s="93" t="s">
        <v>156</v>
      </c>
      <c r="B2033" s="94" t="s">
        <v>795</v>
      </c>
      <c r="C2033" s="94" t="s">
        <v>32</v>
      </c>
      <c r="D2033" s="94" t="s">
        <v>13</v>
      </c>
      <c r="E2033" s="94" t="s">
        <v>892</v>
      </c>
      <c r="F2033" s="94" t="s">
        <v>157</v>
      </c>
      <c r="G2033" s="96">
        <v>1451406.6</v>
      </c>
      <c r="H2033" s="96">
        <f>H2034</f>
        <v>1451406.6</v>
      </c>
      <c r="I2033" s="96">
        <f t="shared" ref="I2033:K2033" si="1002">I2034</f>
        <v>1092545.18242</v>
      </c>
      <c r="J2033" s="96">
        <f t="shared" si="1002"/>
        <v>1092545.18242</v>
      </c>
      <c r="K2033" s="96">
        <f t="shared" si="1002"/>
        <v>1091964.398</v>
      </c>
      <c r="L2033" s="96">
        <f t="shared" si="989"/>
        <v>75.23490646935187</v>
      </c>
      <c r="M2033" s="96">
        <f t="shared" si="990"/>
        <v>99.946841153176521</v>
      </c>
    </row>
    <row r="2034" spans="1:13">
      <c r="A2034" s="93" t="s">
        <v>526</v>
      </c>
      <c r="B2034" s="94" t="s">
        <v>795</v>
      </c>
      <c r="C2034" s="94" t="s">
        <v>32</v>
      </c>
      <c r="D2034" s="94" t="s">
        <v>13</v>
      </c>
      <c r="E2034" s="94" t="s">
        <v>892</v>
      </c>
      <c r="F2034" s="94" t="s">
        <v>527</v>
      </c>
      <c r="G2034" s="96">
        <v>1451406.6</v>
      </c>
      <c r="H2034" s="96">
        <v>1451406.6</v>
      </c>
      <c r="I2034" s="96">
        <v>1092545.18242</v>
      </c>
      <c r="J2034" s="96">
        <v>1092545.18242</v>
      </c>
      <c r="K2034" s="96">
        <v>1091964.398</v>
      </c>
      <c r="L2034" s="96">
        <f t="shared" si="989"/>
        <v>75.23490646935187</v>
      </c>
      <c r="M2034" s="96">
        <f t="shared" si="990"/>
        <v>99.946841153176521</v>
      </c>
    </row>
    <row r="2035" spans="1:13">
      <c r="A2035" s="93" t="s">
        <v>893</v>
      </c>
      <c r="B2035" s="94" t="s">
        <v>795</v>
      </c>
      <c r="C2035" s="94" t="s">
        <v>32</v>
      </c>
      <c r="D2035" s="94" t="s">
        <v>13</v>
      </c>
      <c r="E2035" s="94" t="s">
        <v>894</v>
      </c>
      <c r="F2035" s="95" t="s">
        <v>0</v>
      </c>
      <c r="G2035" s="96">
        <v>388.9</v>
      </c>
      <c r="H2035" s="96">
        <f>H2036+H2038</f>
        <v>388.9</v>
      </c>
      <c r="I2035" s="96">
        <f t="shared" ref="I2035:K2035" si="1003">I2036+I2038</f>
        <v>193.15700000000001</v>
      </c>
      <c r="J2035" s="96">
        <f t="shared" si="1003"/>
        <v>192.57137</v>
      </c>
      <c r="K2035" s="96">
        <f t="shared" si="1003"/>
        <v>192.51863</v>
      </c>
      <c r="L2035" s="96">
        <f t="shared" si="989"/>
        <v>49.503376189251739</v>
      </c>
      <c r="M2035" s="96">
        <f t="shared" si="990"/>
        <v>99.669507188452911</v>
      </c>
    </row>
    <row r="2036" spans="1:13">
      <c r="A2036" s="93" t="s">
        <v>152</v>
      </c>
      <c r="B2036" s="94" t="s">
        <v>795</v>
      </c>
      <c r="C2036" s="94" t="s">
        <v>32</v>
      </c>
      <c r="D2036" s="94" t="s">
        <v>13</v>
      </c>
      <c r="E2036" s="94" t="s">
        <v>894</v>
      </c>
      <c r="F2036" s="94" t="s">
        <v>153</v>
      </c>
      <c r="G2036" s="96">
        <v>5.9</v>
      </c>
      <c r="H2036" s="96">
        <f>H2037</f>
        <v>5.9</v>
      </c>
      <c r="I2036" s="96">
        <f t="shared" ref="I2036:K2036" si="1004">I2037</f>
        <v>3.81</v>
      </c>
      <c r="J2036" s="96">
        <f t="shared" si="1004"/>
        <v>3.2245699999999999</v>
      </c>
      <c r="K2036" s="96">
        <f t="shared" si="1004"/>
        <v>3.1718299999999999</v>
      </c>
      <c r="L2036" s="96">
        <f t="shared" si="989"/>
        <v>53.759830508474572</v>
      </c>
      <c r="M2036" s="96">
        <f t="shared" si="990"/>
        <v>83.250131233595795</v>
      </c>
    </row>
    <row r="2037" spans="1:13" ht="25.5">
      <c r="A2037" s="93" t="s">
        <v>154</v>
      </c>
      <c r="B2037" s="94" t="s">
        <v>795</v>
      </c>
      <c r="C2037" s="94" t="s">
        <v>32</v>
      </c>
      <c r="D2037" s="94" t="s">
        <v>13</v>
      </c>
      <c r="E2037" s="94" t="s">
        <v>894</v>
      </c>
      <c r="F2037" s="94" t="s">
        <v>155</v>
      </c>
      <c r="G2037" s="96">
        <v>5.9</v>
      </c>
      <c r="H2037" s="96">
        <v>5.9</v>
      </c>
      <c r="I2037" s="96">
        <v>3.81</v>
      </c>
      <c r="J2037" s="96">
        <v>3.2245699999999999</v>
      </c>
      <c r="K2037" s="96">
        <v>3.1718299999999999</v>
      </c>
      <c r="L2037" s="96">
        <f t="shared" si="989"/>
        <v>53.759830508474572</v>
      </c>
      <c r="M2037" s="96">
        <f t="shared" si="990"/>
        <v>83.250131233595795</v>
      </c>
    </row>
    <row r="2038" spans="1:13">
      <c r="A2038" s="93" t="s">
        <v>156</v>
      </c>
      <c r="B2038" s="94" t="s">
        <v>795</v>
      </c>
      <c r="C2038" s="94" t="s">
        <v>32</v>
      </c>
      <c r="D2038" s="94" t="s">
        <v>13</v>
      </c>
      <c r="E2038" s="94" t="s">
        <v>894</v>
      </c>
      <c r="F2038" s="94" t="s">
        <v>157</v>
      </c>
      <c r="G2038" s="96">
        <v>383</v>
      </c>
      <c r="H2038" s="96">
        <f>H2039</f>
        <v>383</v>
      </c>
      <c r="I2038" s="96">
        <f t="shared" ref="I2038:K2038" si="1005">I2039</f>
        <v>189.34700000000001</v>
      </c>
      <c r="J2038" s="96">
        <f t="shared" si="1005"/>
        <v>189.3468</v>
      </c>
      <c r="K2038" s="96">
        <f t="shared" si="1005"/>
        <v>189.3468</v>
      </c>
      <c r="L2038" s="96">
        <f t="shared" si="989"/>
        <v>49.43780678851175</v>
      </c>
      <c r="M2038" s="96">
        <f t="shared" si="990"/>
        <v>99.999894373821604</v>
      </c>
    </row>
    <row r="2039" spans="1:13">
      <c r="A2039" s="93" t="s">
        <v>526</v>
      </c>
      <c r="B2039" s="94" t="s">
        <v>795</v>
      </c>
      <c r="C2039" s="94" t="s">
        <v>32</v>
      </c>
      <c r="D2039" s="94" t="s">
        <v>13</v>
      </c>
      <c r="E2039" s="94" t="s">
        <v>894</v>
      </c>
      <c r="F2039" s="94" t="s">
        <v>527</v>
      </c>
      <c r="G2039" s="96">
        <v>383</v>
      </c>
      <c r="H2039" s="96">
        <v>383</v>
      </c>
      <c r="I2039" s="96">
        <v>189.34700000000001</v>
      </c>
      <c r="J2039" s="96">
        <v>189.3468</v>
      </c>
      <c r="K2039" s="96">
        <v>189.3468</v>
      </c>
      <c r="L2039" s="96">
        <f t="shared" si="989"/>
        <v>49.43780678851175</v>
      </c>
      <c r="M2039" s="96">
        <f t="shared" si="990"/>
        <v>99.999894373821604</v>
      </c>
    </row>
    <row r="2040" spans="1:13" ht="25.5">
      <c r="A2040" s="93" t="s">
        <v>895</v>
      </c>
      <c r="B2040" s="94" t="s">
        <v>795</v>
      </c>
      <c r="C2040" s="94" t="s">
        <v>32</v>
      </c>
      <c r="D2040" s="94" t="s">
        <v>13</v>
      </c>
      <c r="E2040" s="94" t="s">
        <v>896</v>
      </c>
      <c r="F2040" s="95" t="s">
        <v>0</v>
      </c>
      <c r="G2040" s="96">
        <v>12160.6</v>
      </c>
      <c r="H2040" s="96">
        <f>H2041+H2043</f>
        <v>12160.6</v>
      </c>
      <c r="I2040" s="96">
        <f t="shared" ref="I2040:K2040" si="1006">I2041+I2043</f>
        <v>8366.6783400000004</v>
      </c>
      <c r="J2040" s="96">
        <f t="shared" si="1006"/>
        <v>8362.7204700000002</v>
      </c>
      <c r="K2040" s="96">
        <f t="shared" si="1006"/>
        <v>8349.1488600000012</v>
      </c>
      <c r="L2040" s="96">
        <f t="shared" si="989"/>
        <v>68.657375951844486</v>
      </c>
      <c r="M2040" s="96">
        <f t="shared" si="990"/>
        <v>99.790484595108751</v>
      </c>
    </row>
    <row r="2041" spans="1:13">
      <c r="A2041" s="93" t="s">
        <v>152</v>
      </c>
      <c r="B2041" s="94" t="s">
        <v>795</v>
      </c>
      <c r="C2041" s="94" t="s">
        <v>32</v>
      </c>
      <c r="D2041" s="94" t="s">
        <v>13</v>
      </c>
      <c r="E2041" s="94" t="s">
        <v>896</v>
      </c>
      <c r="F2041" s="94" t="s">
        <v>153</v>
      </c>
      <c r="G2041" s="96">
        <v>183.2</v>
      </c>
      <c r="H2041" s="96">
        <f>H2042</f>
        <v>183.2</v>
      </c>
      <c r="I2041" s="96">
        <f t="shared" ref="I2041:K2041" si="1007">I2042</f>
        <v>132.62499</v>
      </c>
      <c r="J2041" s="96">
        <f t="shared" si="1007"/>
        <v>128.66712000000001</v>
      </c>
      <c r="K2041" s="96">
        <f t="shared" si="1007"/>
        <v>128.33968999999999</v>
      </c>
      <c r="L2041" s="96">
        <f t="shared" si="989"/>
        <v>70.054415938864622</v>
      </c>
      <c r="M2041" s="96">
        <f t="shared" si="990"/>
        <v>96.768859322816908</v>
      </c>
    </row>
    <row r="2042" spans="1:13" ht="25.5">
      <c r="A2042" s="93" t="s">
        <v>154</v>
      </c>
      <c r="B2042" s="94" t="s">
        <v>795</v>
      </c>
      <c r="C2042" s="94" t="s">
        <v>32</v>
      </c>
      <c r="D2042" s="94" t="s">
        <v>13</v>
      </c>
      <c r="E2042" s="94" t="s">
        <v>896</v>
      </c>
      <c r="F2042" s="94" t="s">
        <v>155</v>
      </c>
      <c r="G2042" s="96">
        <v>183.2</v>
      </c>
      <c r="H2042" s="96">
        <v>183.2</v>
      </c>
      <c r="I2042" s="96">
        <v>132.62499</v>
      </c>
      <c r="J2042" s="96">
        <v>128.66712000000001</v>
      </c>
      <c r="K2042" s="96">
        <v>128.33968999999999</v>
      </c>
      <c r="L2042" s="96">
        <f t="shared" si="989"/>
        <v>70.054415938864622</v>
      </c>
      <c r="M2042" s="96">
        <f t="shared" si="990"/>
        <v>96.768859322816908</v>
      </c>
    </row>
    <row r="2043" spans="1:13">
      <c r="A2043" s="93" t="s">
        <v>156</v>
      </c>
      <c r="B2043" s="94" t="s">
        <v>795</v>
      </c>
      <c r="C2043" s="94" t="s">
        <v>32</v>
      </c>
      <c r="D2043" s="94" t="s">
        <v>13</v>
      </c>
      <c r="E2043" s="94" t="s">
        <v>896</v>
      </c>
      <c r="F2043" s="94" t="s">
        <v>157</v>
      </c>
      <c r="G2043" s="96">
        <v>11977.4</v>
      </c>
      <c r="H2043" s="96">
        <f>H2044</f>
        <v>11977.4</v>
      </c>
      <c r="I2043" s="96">
        <f t="shared" ref="I2043:K2043" si="1008">I2044</f>
        <v>8234.0533500000001</v>
      </c>
      <c r="J2043" s="96">
        <f t="shared" si="1008"/>
        <v>8234.0533500000001</v>
      </c>
      <c r="K2043" s="96">
        <f t="shared" si="1008"/>
        <v>8220.8091700000004</v>
      </c>
      <c r="L2043" s="96">
        <f t="shared" si="989"/>
        <v>68.636007564246</v>
      </c>
      <c r="M2043" s="96">
        <f t="shared" si="990"/>
        <v>99.83915358041736</v>
      </c>
    </row>
    <row r="2044" spans="1:13">
      <c r="A2044" s="93" t="s">
        <v>526</v>
      </c>
      <c r="B2044" s="94" t="s">
        <v>795</v>
      </c>
      <c r="C2044" s="94" t="s">
        <v>32</v>
      </c>
      <c r="D2044" s="94" t="s">
        <v>13</v>
      </c>
      <c r="E2044" s="94" t="s">
        <v>896</v>
      </c>
      <c r="F2044" s="94" t="s">
        <v>527</v>
      </c>
      <c r="G2044" s="96">
        <v>11977.4</v>
      </c>
      <c r="H2044" s="96">
        <v>11977.4</v>
      </c>
      <c r="I2044" s="96">
        <v>8234.0533500000001</v>
      </c>
      <c r="J2044" s="96">
        <v>8234.0533500000001</v>
      </c>
      <c r="K2044" s="96">
        <v>8220.8091700000004</v>
      </c>
      <c r="L2044" s="96">
        <f t="shared" si="989"/>
        <v>68.636007564246</v>
      </c>
      <c r="M2044" s="96">
        <f t="shared" si="990"/>
        <v>99.83915358041736</v>
      </c>
    </row>
    <row r="2045" spans="1:13" ht="25.5">
      <c r="A2045" s="93" t="s">
        <v>897</v>
      </c>
      <c r="B2045" s="94" t="s">
        <v>795</v>
      </c>
      <c r="C2045" s="94" t="s">
        <v>32</v>
      </c>
      <c r="D2045" s="94" t="s">
        <v>13</v>
      </c>
      <c r="E2045" s="94" t="s">
        <v>898</v>
      </c>
      <c r="F2045" s="95" t="s">
        <v>0</v>
      </c>
      <c r="G2045" s="96">
        <v>230119.1</v>
      </c>
      <c r="H2045" s="96">
        <f>H2046+H2048</f>
        <v>230119.07500000001</v>
      </c>
      <c r="I2045" s="96">
        <f t="shared" ref="I2045:K2045" si="1009">I2046+I2048</f>
        <v>190085.03600000002</v>
      </c>
      <c r="J2045" s="96">
        <f t="shared" si="1009"/>
        <v>190085.03600000002</v>
      </c>
      <c r="K2045" s="96">
        <f t="shared" si="1009"/>
        <v>189102.42944000001</v>
      </c>
      <c r="L2045" s="96">
        <f t="shared" si="989"/>
        <v>82.175903688123199</v>
      </c>
      <c r="M2045" s="96">
        <f t="shared" si="990"/>
        <v>99.483070008730195</v>
      </c>
    </row>
    <row r="2046" spans="1:13">
      <c r="A2046" s="93" t="s">
        <v>152</v>
      </c>
      <c r="B2046" s="94" t="s">
        <v>795</v>
      </c>
      <c r="C2046" s="94" t="s">
        <v>32</v>
      </c>
      <c r="D2046" s="94" t="s">
        <v>13</v>
      </c>
      <c r="E2046" s="94" t="s">
        <v>898</v>
      </c>
      <c r="F2046" s="94" t="s">
        <v>153</v>
      </c>
      <c r="G2046" s="96">
        <v>2523.5</v>
      </c>
      <c r="H2046" s="96">
        <f>H2047</f>
        <v>2523.5239999999999</v>
      </c>
      <c r="I2046" s="96">
        <f t="shared" ref="I2046:K2046" si="1010">I2047</f>
        <v>2112.1619999999998</v>
      </c>
      <c r="J2046" s="96">
        <f t="shared" si="1010"/>
        <v>2112.1619999999998</v>
      </c>
      <c r="K2046" s="96">
        <f t="shared" si="1010"/>
        <v>2102.77439</v>
      </c>
      <c r="L2046" s="96">
        <f t="shared" si="989"/>
        <v>83.326902775642324</v>
      </c>
      <c r="M2046" s="96">
        <f t="shared" si="990"/>
        <v>99.555544981871662</v>
      </c>
    </row>
    <row r="2047" spans="1:13" ht="25.5">
      <c r="A2047" s="93" t="s">
        <v>154</v>
      </c>
      <c r="B2047" s="94" t="s">
        <v>795</v>
      </c>
      <c r="C2047" s="94" t="s">
        <v>32</v>
      </c>
      <c r="D2047" s="94" t="s">
        <v>13</v>
      </c>
      <c r="E2047" s="94" t="s">
        <v>898</v>
      </c>
      <c r="F2047" s="94" t="s">
        <v>155</v>
      </c>
      <c r="G2047" s="96">
        <v>2523.5</v>
      </c>
      <c r="H2047" s="96">
        <v>2523.5239999999999</v>
      </c>
      <c r="I2047" s="96">
        <v>2112.1619999999998</v>
      </c>
      <c r="J2047" s="96">
        <v>2112.1619999999998</v>
      </c>
      <c r="K2047" s="96">
        <v>2102.77439</v>
      </c>
      <c r="L2047" s="96">
        <f t="shared" si="989"/>
        <v>83.326902775642324</v>
      </c>
      <c r="M2047" s="96">
        <f t="shared" si="990"/>
        <v>99.555544981871662</v>
      </c>
    </row>
    <row r="2048" spans="1:13">
      <c r="A2048" s="93" t="s">
        <v>156</v>
      </c>
      <c r="B2048" s="94" t="s">
        <v>795</v>
      </c>
      <c r="C2048" s="94" t="s">
        <v>32</v>
      </c>
      <c r="D2048" s="94" t="s">
        <v>13</v>
      </c>
      <c r="E2048" s="94" t="s">
        <v>898</v>
      </c>
      <c r="F2048" s="94" t="s">
        <v>157</v>
      </c>
      <c r="G2048" s="96">
        <v>227595.6</v>
      </c>
      <c r="H2048" s="96">
        <f>H2049</f>
        <v>227595.55100000001</v>
      </c>
      <c r="I2048" s="96">
        <f t="shared" ref="I2048:K2048" si="1011">I2049</f>
        <v>187972.87400000001</v>
      </c>
      <c r="J2048" s="96">
        <f t="shared" si="1011"/>
        <v>187972.87400000001</v>
      </c>
      <c r="K2048" s="96">
        <f t="shared" si="1011"/>
        <v>186999.65505</v>
      </c>
      <c r="L2048" s="96">
        <f t="shared" si="989"/>
        <v>82.16314169076179</v>
      </c>
      <c r="M2048" s="96">
        <f t="shared" si="990"/>
        <v>99.482255641843295</v>
      </c>
    </row>
    <row r="2049" spans="1:13">
      <c r="A2049" s="93" t="s">
        <v>526</v>
      </c>
      <c r="B2049" s="94" t="s">
        <v>795</v>
      </c>
      <c r="C2049" s="94" t="s">
        <v>32</v>
      </c>
      <c r="D2049" s="94" t="s">
        <v>13</v>
      </c>
      <c r="E2049" s="94" t="s">
        <v>898</v>
      </c>
      <c r="F2049" s="94" t="s">
        <v>527</v>
      </c>
      <c r="G2049" s="96">
        <v>227595.6</v>
      </c>
      <c r="H2049" s="96">
        <v>227595.55100000001</v>
      </c>
      <c r="I2049" s="96">
        <v>187972.87400000001</v>
      </c>
      <c r="J2049" s="96">
        <v>187972.87400000001</v>
      </c>
      <c r="K2049" s="96">
        <v>186999.65505</v>
      </c>
      <c r="L2049" s="96">
        <f t="shared" si="989"/>
        <v>82.16314169076179</v>
      </c>
      <c r="M2049" s="96">
        <f t="shared" si="990"/>
        <v>99.482255641843295</v>
      </c>
    </row>
    <row r="2050" spans="1:13" ht="38.25">
      <c r="A2050" s="93" t="s">
        <v>899</v>
      </c>
      <c r="B2050" s="94" t="s">
        <v>795</v>
      </c>
      <c r="C2050" s="94" t="s">
        <v>32</v>
      </c>
      <c r="D2050" s="94" t="s">
        <v>13</v>
      </c>
      <c r="E2050" s="94" t="s">
        <v>900</v>
      </c>
      <c r="F2050" s="95" t="s">
        <v>0</v>
      </c>
      <c r="G2050" s="96">
        <v>58.5</v>
      </c>
      <c r="H2050" s="96">
        <f>H2051+H2053</f>
        <v>58.5</v>
      </c>
      <c r="I2050" s="96">
        <f t="shared" ref="I2050:K2050" si="1012">I2051+I2053</f>
        <v>45.875</v>
      </c>
      <c r="J2050" s="96">
        <f t="shared" si="1012"/>
        <v>41.574099999999994</v>
      </c>
      <c r="K2050" s="96">
        <f t="shared" si="1012"/>
        <v>41.573360000000001</v>
      </c>
      <c r="L2050" s="96">
        <f t="shared" si="989"/>
        <v>71.065572649572644</v>
      </c>
      <c r="M2050" s="96">
        <f t="shared" si="990"/>
        <v>90.623128065395093</v>
      </c>
    </row>
    <row r="2051" spans="1:13">
      <c r="A2051" s="93" t="s">
        <v>152</v>
      </c>
      <c r="B2051" s="94" t="s">
        <v>795</v>
      </c>
      <c r="C2051" s="94" t="s">
        <v>32</v>
      </c>
      <c r="D2051" s="94" t="s">
        <v>13</v>
      </c>
      <c r="E2051" s="94" t="s">
        <v>900</v>
      </c>
      <c r="F2051" s="94" t="s">
        <v>153</v>
      </c>
      <c r="G2051" s="96">
        <v>0.9</v>
      </c>
      <c r="H2051" s="96">
        <f>H2052</f>
        <v>0.9</v>
      </c>
      <c r="I2051" s="96">
        <f t="shared" ref="I2051:K2051" si="1013">I2052</f>
        <v>0.67500000000000004</v>
      </c>
      <c r="J2051" s="96">
        <f t="shared" si="1013"/>
        <v>0.58135999999999999</v>
      </c>
      <c r="K2051" s="96">
        <f t="shared" si="1013"/>
        <v>0.58062000000000002</v>
      </c>
      <c r="L2051" s="96">
        <f t="shared" si="989"/>
        <v>64.513333333333335</v>
      </c>
      <c r="M2051" s="96">
        <f t="shared" si="990"/>
        <v>86.017777777777766</v>
      </c>
    </row>
    <row r="2052" spans="1:13" ht="25.5">
      <c r="A2052" s="93" t="s">
        <v>154</v>
      </c>
      <c r="B2052" s="94" t="s">
        <v>795</v>
      </c>
      <c r="C2052" s="94" t="s">
        <v>32</v>
      </c>
      <c r="D2052" s="94" t="s">
        <v>13</v>
      </c>
      <c r="E2052" s="94" t="s">
        <v>900</v>
      </c>
      <c r="F2052" s="94" t="s">
        <v>155</v>
      </c>
      <c r="G2052" s="96">
        <v>0.9</v>
      </c>
      <c r="H2052" s="96">
        <v>0.9</v>
      </c>
      <c r="I2052" s="96">
        <v>0.67500000000000004</v>
      </c>
      <c r="J2052" s="96">
        <v>0.58135999999999999</v>
      </c>
      <c r="K2052" s="96">
        <v>0.58062000000000002</v>
      </c>
      <c r="L2052" s="96">
        <f t="shared" si="989"/>
        <v>64.513333333333335</v>
      </c>
      <c r="M2052" s="96">
        <f t="shared" si="990"/>
        <v>86.017777777777766</v>
      </c>
    </row>
    <row r="2053" spans="1:13">
      <c r="A2053" s="93" t="s">
        <v>156</v>
      </c>
      <c r="B2053" s="94" t="s">
        <v>795</v>
      </c>
      <c r="C2053" s="94" t="s">
        <v>32</v>
      </c>
      <c r="D2053" s="94" t="s">
        <v>13</v>
      </c>
      <c r="E2053" s="94" t="s">
        <v>900</v>
      </c>
      <c r="F2053" s="94" t="s">
        <v>157</v>
      </c>
      <c r="G2053" s="96">
        <v>57.6</v>
      </c>
      <c r="H2053" s="96">
        <f>H2054</f>
        <v>57.6</v>
      </c>
      <c r="I2053" s="96">
        <f t="shared" ref="I2053:K2053" si="1014">I2054</f>
        <v>45.2</v>
      </c>
      <c r="J2053" s="96">
        <f t="shared" si="1014"/>
        <v>40.992739999999998</v>
      </c>
      <c r="K2053" s="96">
        <f t="shared" si="1014"/>
        <v>40.992739999999998</v>
      </c>
      <c r="L2053" s="96">
        <f t="shared" si="989"/>
        <v>71.167951388888881</v>
      </c>
      <c r="M2053" s="96">
        <f t="shared" si="990"/>
        <v>90.691902654867249</v>
      </c>
    </row>
    <row r="2054" spans="1:13">
      <c r="A2054" s="93" t="s">
        <v>526</v>
      </c>
      <c r="B2054" s="94" t="s">
        <v>795</v>
      </c>
      <c r="C2054" s="94" t="s">
        <v>32</v>
      </c>
      <c r="D2054" s="94" t="s">
        <v>13</v>
      </c>
      <c r="E2054" s="94" t="s">
        <v>900</v>
      </c>
      <c r="F2054" s="94" t="s">
        <v>527</v>
      </c>
      <c r="G2054" s="96">
        <v>57.6</v>
      </c>
      <c r="H2054" s="96">
        <v>57.6</v>
      </c>
      <c r="I2054" s="96">
        <v>45.2</v>
      </c>
      <c r="J2054" s="96">
        <v>40.992739999999998</v>
      </c>
      <c r="K2054" s="96">
        <v>40.992739999999998</v>
      </c>
      <c r="L2054" s="96">
        <f t="shared" si="989"/>
        <v>71.167951388888881</v>
      </c>
      <c r="M2054" s="96">
        <f t="shared" si="990"/>
        <v>90.691902654867249</v>
      </c>
    </row>
    <row r="2055" spans="1:13" ht="38.25">
      <c r="A2055" s="93" t="s">
        <v>901</v>
      </c>
      <c r="B2055" s="94" t="s">
        <v>795</v>
      </c>
      <c r="C2055" s="94" t="s">
        <v>32</v>
      </c>
      <c r="D2055" s="94" t="s">
        <v>13</v>
      </c>
      <c r="E2055" s="94" t="s">
        <v>902</v>
      </c>
      <c r="F2055" s="95" t="s">
        <v>0</v>
      </c>
      <c r="G2055" s="96">
        <v>1661.4</v>
      </c>
      <c r="H2055" s="96">
        <f>H2056+H2058</f>
        <v>1661.4</v>
      </c>
      <c r="I2055" s="96">
        <f t="shared" ref="I2055:K2055" si="1015">I2056+I2058</f>
        <v>0</v>
      </c>
      <c r="J2055" s="96">
        <f t="shared" si="1015"/>
        <v>0</v>
      </c>
      <c r="K2055" s="96">
        <f t="shared" si="1015"/>
        <v>0</v>
      </c>
      <c r="L2055" s="96">
        <f t="shared" si="989"/>
        <v>0</v>
      </c>
      <c r="M2055" s="96">
        <v>0</v>
      </c>
    </row>
    <row r="2056" spans="1:13">
      <c r="A2056" s="93" t="s">
        <v>152</v>
      </c>
      <c r="B2056" s="94" t="s">
        <v>795</v>
      </c>
      <c r="C2056" s="94" t="s">
        <v>32</v>
      </c>
      <c r="D2056" s="94" t="s">
        <v>13</v>
      </c>
      <c r="E2056" s="94" t="s">
        <v>902</v>
      </c>
      <c r="F2056" s="94" t="s">
        <v>153</v>
      </c>
      <c r="G2056" s="96">
        <v>21.4</v>
      </c>
      <c r="H2056" s="96">
        <f>H2057</f>
        <v>21.4</v>
      </c>
      <c r="I2056" s="96">
        <f t="shared" ref="I2056:K2056" si="1016">I2057</f>
        <v>0</v>
      </c>
      <c r="J2056" s="96">
        <f t="shared" si="1016"/>
        <v>0</v>
      </c>
      <c r="K2056" s="96">
        <f t="shared" si="1016"/>
        <v>0</v>
      </c>
      <c r="L2056" s="96">
        <f t="shared" si="989"/>
        <v>0</v>
      </c>
      <c r="M2056" s="96">
        <v>0</v>
      </c>
    </row>
    <row r="2057" spans="1:13" ht="25.5">
      <c r="A2057" s="93" t="s">
        <v>154</v>
      </c>
      <c r="B2057" s="94" t="s">
        <v>795</v>
      </c>
      <c r="C2057" s="94" t="s">
        <v>32</v>
      </c>
      <c r="D2057" s="94" t="s">
        <v>13</v>
      </c>
      <c r="E2057" s="94" t="s">
        <v>902</v>
      </c>
      <c r="F2057" s="94" t="s">
        <v>155</v>
      </c>
      <c r="G2057" s="96">
        <v>21.4</v>
      </c>
      <c r="H2057" s="96">
        <v>21.4</v>
      </c>
      <c r="I2057" s="96">
        <v>0</v>
      </c>
      <c r="J2057" s="96">
        <v>0</v>
      </c>
      <c r="K2057" s="96">
        <v>0</v>
      </c>
      <c r="L2057" s="96">
        <f t="shared" si="989"/>
        <v>0</v>
      </c>
      <c r="M2057" s="96">
        <v>0</v>
      </c>
    </row>
    <row r="2058" spans="1:13">
      <c r="A2058" s="93" t="s">
        <v>156</v>
      </c>
      <c r="B2058" s="94" t="s">
        <v>795</v>
      </c>
      <c r="C2058" s="94" t="s">
        <v>32</v>
      </c>
      <c r="D2058" s="94" t="s">
        <v>13</v>
      </c>
      <c r="E2058" s="94" t="s">
        <v>902</v>
      </c>
      <c r="F2058" s="94" t="s">
        <v>157</v>
      </c>
      <c r="G2058" s="96">
        <v>1640</v>
      </c>
      <c r="H2058" s="96">
        <f>H2059</f>
        <v>1640</v>
      </c>
      <c r="I2058" s="96">
        <f t="shared" ref="I2058:K2058" si="1017">I2059</f>
        <v>0</v>
      </c>
      <c r="J2058" s="96">
        <f t="shared" si="1017"/>
        <v>0</v>
      </c>
      <c r="K2058" s="96">
        <f t="shared" si="1017"/>
        <v>0</v>
      </c>
      <c r="L2058" s="96">
        <f t="shared" si="989"/>
        <v>0</v>
      </c>
      <c r="M2058" s="96">
        <v>0</v>
      </c>
    </row>
    <row r="2059" spans="1:13">
      <c r="A2059" s="93" t="s">
        <v>903</v>
      </c>
      <c r="B2059" s="94" t="s">
        <v>795</v>
      </c>
      <c r="C2059" s="94" t="s">
        <v>32</v>
      </c>
      <c r="D2059" s="94" t="s">
        <v>13</v>
      </c>
      <c r="E2059" s="94" t="s">
        <v>902</v>
      </c>
      <c r="F2059" s="94" t="s">
        <v>904</v>
      </c>
      <c r="G2059" s="96">
        <v>1640</v>
      </c>
      <c r="H2059" s="96">
        <v>1640</v>
      </c>
      <c r="I2059" s="96">
        <v>0</v>
      </c>
      <c r="J2059" s="96">
        <v>0</v>
      </c>
      <c r="K2059" s="96">
        <v>0</v>
      </c>
      <c r="L2059" s="96">
        <f t="shared" si="989"/>
        <v>0</v>
      </c>
      <c r="M2059" s="96">
        <v>0</v>
      </c>
    </row>
    <row r="2060" spans="1:13" ht="25.5">
      <c r="A2060" s="93" t="s">
        <v>905</v>
      </c>
      <c r="B2060" s="94" t="s">
        <v>795</v>
      </c>
      <c r="C2060" s="94" t="s">
        <v>32</v>
      </c>
      <c r="D2060" s="94" t="s">
        <v>13</v>
      </c>
      <c r="E2060" s="94" t="s">
        <v>906</v>
      </c>
      <c r="F2060" s="95" t="s">
        <v>0</v>
      </c>
      <c r="G2060" s="96">
        <v>306538.2</v>
      </c>
      <c r="H2060" s="96">
        <f>H2061+H2063</f>
        <v>306538.2</v>
      </c>
      <c r="I2060" s="96">
        <f t="shared" ref="I2060:K2060" si="1018">I2061+I2063</f>
        <v>197777.56417</v>
      </c>
      <c r="J2060" s="96">
        <f t="shared" si="1018"/>
        <v>197777.56366000001</v>
      </c>
      <c r="K2060" s="96">
        <f t="shared" si="1018"/>
        <v>197746.63166000001</v>
      </c>
      <c r="L2060" s="96">
        <f t="shared" si="989"/>
        <v>64.509621202186224</v>
      </c>
      <c r="M2060" s="96">
        <f t="shared" si="990"/>
        <v>99.984359949962069</v>
      </c>
    </row>
    <row r="2061" spans="1:13">
      <c r="A2061" s="93" t="s">
        <v>152</v>
      </c>
      <c r="B2061" s="94" t="s">
        <v>795</v>
      </c>
      <c r="C2061" s="94" t="s">
        <v>32</v>
      </c>
      <c r="D2061" s="94" t="s">
        <v>13</v>
      </c>
      <c r="E2061" s="94" t="s">
        <v>906</v>
      </c>
      <c r="F2061" s="94" t="s">
        <v>153</v>
      </c>
      <c r="G2061" s="96">
        <v>3825.8</v>
      </c>
      <c r="H2061" s="96">
        <f>H2062</f>
        <v>3825.8</v>
      </c>
      <c r="I2061" s="96">
        <f t="shared" ref="I2061:K2061" si="1019">I2062</f>
        <v>1772.82717</v>
      </c>
      <c r="J2061" s="96">
        <f t="shared" si="1019"/>
        <v>1772.82717</v>
      </c>
      <c r="K2061" s="96">
        <f t="shared" si="1019"/>
        <v>1742.3955800000001</v>
      </c>
      <c r="L2061" s="96">
        <f t="shared" si="989"/>
        <v>45.543300224789583</v>
      </c>
      <c r="M2061" s="96">
        <f t="shared" si="990"/>
        <v>98.283442937079997</v>
      </c>
    </row>
    <row r="2062" spans="1:13" ht="25.5">
      <c r="A2062" s="93" t="s">
        <v>154</v>
      </c>
      <c r="B2062" s="94" t="s">
        <v>795</v>
      </c>
      <c r="C2062" s="94" t="s">
        <v>32</v>
      </c>
      <c r="D2062" s="94" t="s">
        <v>13</v>
      </c>
      <c r="E2062" s="94" t="s">
        <v>906</v>
      </c>
      <c r="F2062" s="94" t="s">
        <v>155</v>
      </c>
      <c r="G2062" s="96">
        <v>3825.8</v>
      </c>
      <c r="H2062" s="96">
        <v>3825.8</v>
      </c>
      <c r="I2062" s="96">
        <v>1772.82717</v>
      </c>
      <c r="J2062" s="96">
        <v>1772.82717</v>
      </c>
      <c r="K2062" s="96">
        <v>1742.3955800000001</v>
      </c>
      <c r="L2062" s="96">
        <f t="shared" si="989"/>
        <v>45.543300224789583</v>
      </c>
      <c r="M2062" s="96">
        <f t="shared" si="990"/>
        <v>98.283442937079997</v>
      </c>
    </row>
    <row r="2063" spans="1:13">
      <c r="A2063" s="93" t="s">
        <v>156</v>
      </c>
      <c r="B2063" s="94" t="s">
        <v>795</v>
      </c>
      <c r="C2063" s="94" t="s">
        <v>32</v>
      </c>
      <c r="D2063" s="94" t="s">
        <v>13</v>
      </c>
      <c r="E2063" s="94" t="s">
        <v>906</v>
      </c>
      <c r="F2063" s="94" t="s">
        <v>157</v>
      </c>
      <c r="G2063" s="96">
        <v>302712.40000000002</v>
      </c>
      <c r="H2063" s="96">
        <f>H2064</f>
        <v>302712.40000000002</v>
      </c>
      <c r="I2063" s="96">
        <f t="shared" ref="I2063:K2063" si="1020">I2064</f>
        <v>196004.73699999999</v>
      </c>
      <c r="J2063" s="96">
        <f t="shared" si="1020"/>
        <v>196004.73649000001</v>
      </c>
      <c r="K2063" s="96">
        <f t="shared" si="1020"/>
        <v>196004.23608</v>
      </c>
      <c r="L2063" s="96">
        <f t="shared" si="989"/>
        <v>64.749325128405701</v>
      </c>
      <c r="M2063" s="96">
        <f t="shared" si="990"/>
        <v>99.999744434748024</v>
      </c>
    </row>
    <row r="2064" spans="1:13">
      <c r="A2064" s="93" t="s">
        <v>526</v>
      </c>
      <c r="B2064" s="94" t="s">
        <v>795</v>
      </c>
      <c r="C2064" s="94" t="s">
        <v>32</v>
      </c>
      <c r="D2064" s="94" t="s">
        <v>13</v>
      </c>
      <c r="E2064" s="94" t="s">
        <v>906</v>
      </c>
      <c r="F2064" s="94" t="s">
        <v>527</v>
      </c>
      <c r="G2064" s="96">
        <v>302712.40000000002</v>
      </c>
      <c r="H2064" s="96">
        <v>302712.40000000002</v>
      </c>
      <c r="I2064" s="96">
        <v>196004.73699999999</v>
      </c>
      <c r="J2064" s="96">
        <v>196004.73649000001</v>
      </c>
      <c r="K2064" s="96">
        <v>196004.23608</v>
      </c>
      <c r="L2064" s="96">
        <f t="shared" si="989"/>
        <v>64.749325128405701</v>
      </c>
      <c r="M2064" s="96">
        <f t="shared" si="990"/>
        <v>99.999744434748024</v>
      </c>
    </row>
    <row r="2065" spans="1:13" ht="38.25">
      <c r="A2065" s="93" t="s">
        <v>907</v>
      </c>
      <c r="B2065" s="94" t="s">
        <v>795</v>
      </c>
      <c r="C2065" s="94" t="s">
        <v>32</v>
      </c>
      <c r="D2065" s="94" t="s">
        <v>13</v>
      </c>
      <c r="E2065" s="94" t="s">
        <v>908</v>
      </c>
      <c r="F2065" s="95" t="s">
        <v>0</v>
      </c>
      <c r="G2065" s="96">
        <v>184028.1</v>
      </c>
      <c r="H2065" s="96">
        <f>H2066+H2068</f>
        <v>184028.1</v>
      </c>
      <c r="I2065" s="96">
        <f t="shared" ref="I2065:K2065" si="1021">I2066+I2068</f>
        <v>115770.39099999999</v>
      </c>
      <c r="J2065" s="96">
        <f t="shared" si="1021"/>
        <v>115770.39009</v>
      </c>
      <c r="K2065" s="96">
        <f t="shared" si="1021"/>
        <v>115768.91232</v>
      </c>
      <c r="L2065" s="96">
        <f t="shared" si="989"/>
        <v>62.908279942030589</v>
      </c>
      <c r="M2065" s="96">
        <f t="shared" si="990"/>
        <v>99.998722747684269</v>
      </c>
    </row>
    <row r="2066" spans="1:13">
      <c r="A2066" s="93" t="s">
        <v>152</v>
      </c>
      <c r="B2066" s="94" t="s">
        <v>795</v>
      </c>
      <c r="C2066" s="94" t="s">
        <v>32</v>
      </c>
      <c r="D2066" s="94" t="s">
        <v>13</v>
      </c>
      <c r="E2066" s="94" t="s">
        <v>908</v>
      </c>
      <c r="F2066" s="94" t="s">
        <v>153</v>
      </c>
      <c r="G2066" s="96">
        <v>7814.7</v>
      </c>
      <c r="H2066" s="96">
        <f>H2067</f>
        <v>7814.7</v>
      </c>
      <c r="I2066" s="96">
        <f t="shared" ref="I2066:K2066" si="1022">I2067</f>
        <v>4003.2179999999998</v>
      </c>
      <c r="J2066" s="96">
        <f t="shared" si="1022"/>
        <v>4003.2170900000001</v>
      </c>
      <c r="K2066" s="96">
        <f t="shared" si="1022"/>
        <v>4001.7393900000002</v>
      </c>
      <c r="L2066" s="96">
        <f t="shared" si="989"/>
        <v>51.207844063111828</v>
      </c>
      <c r="M2066" s="96">
        <f t="shared" si="990"/>
        <v>99.963064464638208</v>
      </c>
    </row>
    <row r="2067" spans="1:13" ht="25.5">
      <c r="A2067" s="93" t="s">
        <v>154</v>
      </c>
      <c r="B2067" s="94" t="s">
        <v>795</v>
      </c>
      <c r="C2067" s="94" t="s">
        <v>32</v>
      </c>
      <c r="D2067" s="94" t="s">
        <v>13</v>
      </c>
      <c r="E2067" s="94" t="s">
        <v>908</v>
      </c>
      <c r="F2067" s="94" t="s">
        <v>155</v>
      </c>
      <c r="G2067" s="96">
        <v>7814.7</v>
      </c>
      <c r="H2067" s="96">
        <v>7814.7</v>
      </c>
      <c r="I2067" s="96">
        <v>4003.2179999999998</v>
      </c>
      <c r="J2067" s="96">
        <v>4003.2170900000001</v>
      </c>
      <c r="K2067" s="96">
        <v>4001.7393900000002</v>
      </c>
      <c r="L2067" s="96">
        <f t="shared" si="989"/>
        <v>51.207844063111828</v>
      </c>
      <c r="M2067" s="96">
        <f t="shared" si="990"/>
        <v>99.963064464638208</v>
      </c>
    </row>
    <row r="2068" spans="1:13">
      <c r="A2068" s="93" t="s">
        <v>156</v>
      </c>
      <c r="B2068" s="94" t="s">
        <v>795</v>
      </c>
      <c r="C2068" s="94" t="s">
        <v>32</v>
      </c>
      <c r="D2068" s="94" t="s">
        <v>13</v>
      </c>
      <c r="E2068" s="94" t="s">
        <v>908</v>
      </c>
      <c r="F2068" s="94" t="s">
        <v>157</v>
      </c>
      <c r="G2068" s="96">
        <v>176213.4</v>
      </c>
      <c r="H2068" s="96">
        <f>H2069</f>
        <v>176213.4</v>
      </c>
      <c r="I2068" s="96">
        <f t="shared" ref="I2068:K2068" si="1023">I2069</f>
        <v>111767.173</v>
      </c>
      <c r="J2068" s="96">
        <f t="shared" si="1023"/>
        <v>111767.173</v>
      </c>
      <c r="K2068" s="96">
        <f t="shared" si="1023"/>
        <v>111767.17293</v>
      </c>
      <c r="L2068" s="96">
        <f t="shared" si="989"/>
        <v>63.427170084681414</v>
      </c>
      <c r="M2068" s="96">
        <f t="shared" si="990"/>
        <v>99.999999937369807</v>
      </c>
    </row>
    <row r="2069" spans="1:13">
      <c r="A2069" s="93" t="s">
        <v>526</v>
      </c>
      <c r="B2069" s="94" t="s">
        <v>795</v>
      </c>
      <c r="C2069" s="94" t="s">
        <v>32</v>
      </c>
      <c r="D2069" s="94" t="s">
        <v>13</v>
      </c>
      <c r="E2069" s="94" t="s">
        <v>908</v>
      </c>
      <c r="F2069" s="94" t="s">
        <v>527</v>
      </c>
      <c r="G2069" s="96">
        <v>176213.4</v>
      </c>
      <c r="H2069" s="96">
        <v>176213.4</v>
      </c>
      <c r="I2069" s="96">
        <v>111767.173</v>
      </c>
      <c r="J2069" s="96">
        <v>111767.173</v>
      </c>
      <c r="K2069" s="96">
        <v>111767.17293</v>
      </c>
      <c r="L2069" s="96">
        <f t="shared" si="989"/>
        <v>63.427170084681414</v>
      </c>
      <c r="M2069" s="96">
        <f t="shared" si="990"/>
        <v>99.999999937369807</v>
      </c>
    </row>
    <row r="2070" spans="1:13" ht="38.25">
      <c r="A2070" s="93" t="s">
        <v>909</v>
      </c>
      <c r="B2070" s="94" t="s">
        <v>795</v>
      </c>
      <c r="C2070" s="94" t="s">
        <v>32</v>
      </c>
      <c r="D2070" s="94" t="s">
        <v>13</v>
      </c>
      <c r="E2070" s="94" t="s">
        <v>910</v>
      </c>
      <c r="F2070" s="95" t="s">
        <v>0</v>
      </c>
      <c r="G2070" s="96">
        <v>687</v>
      </c>
      <c r="H2070" s="96">
        <f>H2071+H2073</f>
        <v>687</v>
      </c>
      <c r="I2070" s="96">
        <f t="shared" ref="I2070:K2070" si="1024">I2071+I2073</f>
        <v>434.75</v>
      </c>
      <c r="J2070" s="96">
        <f t="shared" si="1024"/>
        <v>425.89600000000002</v>
      </c>
      <c r="K2070" s="96">
        <f t="shared" si="1024"/>
        <v>425.89472000000001</v>
      </c>
      <c r="L2070" s="96">
        <f t="shared" si="989"/>
        <v>61.993409024745269</v>
      </c>
      <c r="M2070" s="96">
        <f t="shared" si="990"/>
        <v>97.963132834962622</v>
      </c>
    </row>
    <row r="2071" spans="1:13">
      <c r="A2071" s="93" t="s">
        <v>152</v>
      </c>
      <c r="B2071" s="94" t="s">
        <v>795</v>
      </c>
      <c r="C2071" s="94" t="s">
        <v>32</v>
      </c>
      <c r="D2071" s="94" t="s">
        <v>13</v>
      </c>
      <c r="E2071" s="94" t="s">
        <v>910</v>
      </c>
      <c r="F2071" s="94" t="s">
        <v>153</v>
      </c>
      <c r="G2071" s="96">
        <v>10.199999999999999</v>
      </c>
      <c r="H2071" s="96">
        <f>H2072</f>
        <v>10.199999999999999</v>
      </c>
      <c r="I2071" s="96">
        <f t="shared" ref="I2071:K2071" si="1025">I2072</f>
        <v>5.55</v>
      </c>
      <c r="J2071" s="96">
        <f t="shared" si="1025"/>
        <v>5.0960000000000001</v>
      </c>
      <c r="K2071" s="96">
        <f t="shared" si="1025"/>
        <v>5.0947199999999997</v>
      </c>
      <c r="L2071" s="96">
        <f t="shared" si="989"/>
        <v>49.948235294117652</v>
      </c>
      <c r="M2071" s="96">
        <f t="shared" si="990"/>
        <v>91.796756756756764</v>
      </c>
    </row>
    <row r="2072" spans="1:13" ht="25.5">
      <c r="A2072" s="93" t="s">
        <v>154</v>
      </c>
      <c r="B2072" s="94" t="s">
        <v>795</v>
      </c>
      <c r="C2072" s="94" t="s">
        <v>32</v>
      </c>
      <c r="D2072" s="94" t="s">
        <v>13</v>
      </c>
      <c r="E2072" s="94" t="s">
        <v>910</v>
      </c>
      <c r="F2072" s="94" t="s">
        <v>155</v>
      </c>
      <c r="G2072" s="96">
        <v>10.199999999999999</v>
      </c>
      <c r="H2072" s="96">
        <v>10.199999999999999</v>
      </c>
      <c r="I2072" s="96">
        <v>5.55</v>
      </c>
      <c r="J2072" s="96">
        <v>5.0960000000000001</v>
      </c>
      <c r="K2072" s="96">
        <v>5.0947199999999997</v>
      </c>
      <c r="L2072" s="96">
        <f t="shared" si="989"/>
        <v>49.948235294117652</v>
      </c>
      <c r="M2072" s="96">
        <f t="shared" si="990"/>
        <v>91.796756756756764</v>
      </c>
    </row>
    <row r="2073" spans="1:13">
      <c r="A2073" s="93" t="s">
        <v>156</v>
      </c>
      <c r="B2073" s="94" t="s">
        <v>795</v>
      </c>
      <c r="C2073" s="94" t="s">
        <v>32</v>
      </c>
      <c r="D2073" s="94" t="s">
        <v>13</v>
      </c>
      <c r="E2073" s="94" t="s">
        <v>910</v>
      </c>
      <c r="F2073" s="94" t="s">
        <v>157</v>
      </c>
      <c r="G2073" s="96">
        <v>676.8</v>
      </c>
      <c r="H2073" s="96">
        <f>H2074</f>
        <v>676.8</v>
      </c>
      <c r="I2073" s="96">
        <f t="shared" ref="I2073:K2073" si="1026">I2074</f>
        <v>429.2</v>
      </c>
      <c r="J2073" s="96">
        <f t="shared" si="1026"/>
        <v>420.8</v>
      </c>
      <c r="K2073" s="96">
        <f t="shared" si="1026"/>
        <v>420.8</v>
      </c>
      <c r="L2073" s="96">
        <f t="shared" si="989"/>
        <v>62.174940898345156</v>
      </c>
      <c r="M2073" s="96">
        <f t="shared" si="990"/>
        <v>98.042870456663564</v>
      </c>
    </row>
    <row r="2074" spans="1:13">
      <c r="A2074" s="93" t="s">
        <v>526</v>
      </c>
      <c r="B2074" s="94" t="s">
        <v>795</v>
      </c>
      <c r="C2074" s="94" t="s">
        <v>32</v>
      </c>
      <c r="D2074" s="94" t="s">
        <v>13</v>
      </c>
      <c r="E2074" s="94" t="s">
        <v>910</v>
      </c>
      <c r="F2074" s="94" t="s">
        <v>527</v>
      </c>
      <c r="G2074" s="96">
        <v>676.8</v>
      </c>
      <c r="H2074" s="96">
        <v>676.8</v>
      </c>
      <c r="I2074" s="96">
        <v>429.2</v>
      </c>
      <c r="J2074" s="96">
        <v>420.8</v>
      </c>
      <c r="K2074" s="96">
        <v>420.8</v>
      </c>
      <c r="L2074" s="96">
        <f t="shared" si="989"/>
        <v>62.174940898345156</v>
      </c>
      <c r="M2074" s="96">
        <f t="shared" si="990"/>
        <v>98.042870456663564</v>
      </c>
    </row>
    <row r="2075" spans="1:13" ht="51">
      <c r="A2075" s="93" t="s">
        <v>911</v>
      </c>
      <c r="B2075" s="94" t="s">
        <v>795</v>
      </c>
      <c r="C2075" s="94" t="s">
        <v>32</v>
      </c>
      <c r="D2075" s="94" t="s">
        <v>13</v>
      </c>
      <c r="E2075" s="94" t="s">
        <v>912</v>
      </c>
      <c r="F2075" s="95" t="s">
        <v>0</v>
      </c>
      <c r="G2075" s="96">
        <v>12.2</v>
      </c>
      <c r="H2075" s="96">
        <f>H2076+H2078</f>
        <v>12.2</v>
      </c>
      <c r="I2075" s="96">
        <f t="shared" ref="I2075:K2075" si="1027">I2076+I2078</f>
        <v>8.18</v>
      </c>
      <c r="J2075" s="96">
        <f t="shared" si="1027"/>
        <v>8.15</v>
      </c>
      <c r="K2075" s="96">
        <f t="shared" si="1027"/>
        <v>8.1199999999999992</v>
      </c>
      <c r="L2075" s="96">
        <f t="shared" si="989"/>
        <v>66.557377049180317</v>
      </c>
      <c r="M2075" s="96">
        <f t="shared" si="990"/>
        <v>99.266503667481658</v>
      </c>
    </row>
    <row r="2076" spans="1:13">
      <c r="A2076" s="93" t="s">
        <v>152</v>
      </c>
      <c r="B2076" s="94" t="s">
        <v>795</v>
      </c>
      <c r="C2076" s="94" t="s">
        <v>32</v>
      </c>
      <c r="D2076" s="94" t="s">
        <v>13</v>
      </c>
      <c r="E2076" s="94" t="s">
        <v>912</v>
      </c>
      <c r="F2076" s="94" t="s">
        <v>153</v>
      </c>
      <c r="G2076" s="96">
        <v>0.2</v>
      </c>
      <c r="H2076" s="96">
        <f>H2077</f>
        <v>0.2</v>
      </c>
      <c r="I2076" s="96">
        <f t="shared" ref="I2076:K2076" si="1028">I2077</f>
        <v>0.18</v>
      </c>
      <c r="J2076" s="96">
        <f t="shared" si="1028"/>
        <v>0.15</v>
      </c>
      <c r="K2076" s="96">
        <f t="shared" si="1028"/>
        <v>0.12</v>
      </c>
      <c r="L2076" s="96">
        <f t="shared" si="989"/>
        <v>60</v>
      </c>
      <c r="M2076" s="96">
        <f t="shared" si="990"/>
        <v>66.666666666666657</v>
      </c>
    </row>
    <row r="2077" spans="1:13" ht="25.5">
      <c r="A2077" s="93" t="s">
        <v>154</v>
      </c>
      <c r="B2077" s="94" t="s">
        <v>795</v>
      </c>
      <c r="C2077" s="94" t="s">
        <v>32</v>
      </c>
      <c r="D2077" s="94" t="s">
        <v>13</v>
      </c>
      <c r="E2077" s="94" t="s">
        <v>912</v>
      </c>
      <c r="F2077" s="94" t="s">
        <v>155</v>
      </c>
      <c r="G2077" s="96">
        <v>0.2</v>
      </c>
      <c r="H2077" s="96">
        <v>0.2</v>
      </c>
      <c r="I2077" s="96">
        <v>0.18</v>
      </c>
      <c r="J2077" s="96">
        <v>0.15</v>
      </c>
      <c r="K2077" s="96">
        <v>0.12</v>
      </c>
      <c r="L2077" s="96">
        <f t="shared" ref="L2077:L2140" si="1029">K2077/H2077*100</f>
        <v>60</v>
      </c>
      <c r="M2077" s="96">
        <f t="shared" ref="M2077:M2140" si="1030">K2077/I2077*100</f>
        <v>66.666666666666657</v>
      </c>
    </row>
    <row r="2078" spans="1:13">
      <c r="A2078" s="93" t="s">
        <v>156</v>
      </c>
      <c r="B2078" s="94" t="s">
        <v>795</v>
      </c>
      <c r="C2078" s="94" t="s">
        <v>32</v>
      </c>
      <c r="D2078" s="94" t="s">
        <v>13</v>
      </c>
      <c r="E2078" s="94" t="s">
        <v>912</v>
      </c>
      <c r="F2078" s="94" t="s">
        <v>157</v>
      </c>
      <c r="G2078" s="96">
        <v>12</v>
      </c>
      <c r="H2078" s="96">
        <f>H2079</f>
        <v>12</v>
      </c>
      <c r="I2078" s="96">
        <f t="shared" ref="I2078:K2078" si="1031">I2079</f>
        <v>8</v>
      </c>
      <c r="J2078" s="96">
        <f t="shared" si="1031"/>
        <v>8</v>
      </c>
      <c r="K2078" s="96">
        <f t="shared" si="1031"/>
        <v>8</v>
      </c>
      <c r="L2078" s="96">
        <f t="shared" si="1029"/>
        <v>66.666666666666657</v>
      </c>
      <c r="M2078" s="96">
        <f t="shared" si="1030"/>
        <v>100</v>
      </c>
    </row>
    <row r="2079" spans="1:13">
      <c r="A2079" s="93" t="s">
        <v>526</v>
      </c>
      <c r="B2079" s="94" t="s">
        <v>795</v>
      </c>
      <c r="C2079" s="94" t="s">
        <v>32</v>
      </c>
      <c r="D2079" s="94" t="s">
        <v>13</v>
      </c>
      <c r="E2079" s="94" t="s">
        <v>912</v>
      </c>
      <c r="F2079" s="94" t="s">
        <v>527</v>
      </c>
      <c r="G2079" s="96">
        <v>12</v>
      </c>
      <c r="H2079" s="96">
        <v>12</v>
      </c>
      <c r="I2079" s="96">
        <v>8</v>
      </c>
      <c r="J2079" s="96">
        <v>8</v>
      </c>
      <c r="K2079" s="96">
        <v>8</v>
      </c>
      <c r="L2079" s="96">
        <f t="shared" si="1029"/>
        <v>66.666666666666657</v>
      </c>
      <c r="M2079" s="96">
        <f t="shared" si="1030"/>
        <v>100</v>
      </c>
    </row>
    <row r="2080" spans="1:13" ht="25.5">
      <c r="A2080" s="93" t="s">
        <v>913</v>
      </c>
      <c r="B2080" s="94" t="s">
        <v>795</v>
      </c>
      <c r="C2080" s="94" t="s">
        <v>32</v>
      </c>
      <c r="D2080" s="94" t="s">
        <v>13</v>
      </c>
      <c r="E2080" s="94" t="s">
        <v>914</v>
      </c>
      <c r="F2080" s="95" t="s">
        <v>0</v>
      </c>
      <c r="G2080" s="96">
        <v>4949.6000000000004</v>
      </c>
      <c r="H2080" s="96">
        <f>H2081+H2083</f>
        <v>4949.6000000000004</v>
      </c>
      <c r="I2080" s="96">
        <f t="shared" ref="I2080:K2080" si="1032">I2081+I2083</f>
        <v>3607.3679999999999</v>
      </c>
      <c r="J2080" s="96">
        <f t="shared" si="1032"/>
        <v>3571.3199999999997</v>
      </c>
      <c r="K2080" s="96">
        <f t="shared" si="1032"/>
        <v>3566.9549499999998</v>
      </c>
      <c r="L2080" s="96">
        <f t="shared" si="1029"/>
        <v>72.065519435913998</v>
      </c>
      <c r="M2080" s="96">
        <f t="shared" si="1030"/>
        <v>98.879708141780924</v>
      </c>
    </row>
    <row r="2081" spans="1:13">
      <c r="A2081" s="93" t="s">
        <v>152</v>
      </c>
      <c r="B2081" s="94" t="s">
        <v>795</v>
      </c>
      <c r="C2081" s="94" t="s">
        <v>32</v>
      </c>
      <c r="D2081" s="94" t="s">
        <v>13</v>
      </c>
      <c r="E2081" s="94" t="s">
        <v>914</v>
      </c>
      <c r="F2081" s="94" t="s">
        <v>153</v>
      </c>
      <c r="G2081" s="96">
        <v>74.599999999999994</v>
      </c>
      <c r="H2081" s="96">
        <f>H2082</f>
        <v>74.599999999999994</v>
      </c>
      <c r="I2081" s="96">
        <f t="shared" ref="I2081:K2081" si="1033">I2082</f>
        <v>44.944000000000003</v>
      </c>
      <c r="J2081" s="96">
        <f t="shared" si="1033"/>
        <v>41.593000000000004</v>
      </c>
      <c r="K2081" s="96">
        <f t="shared" si="1033"/>
        <v>41.56711</v>
      </c>
      <c r="L2081" s="96">
        <f t="shared" si="1029"/>
        <v>55.719986595174262</v>
      </c>
      <c r="M2081" s="96">
        <f t="shared" si="1030"/>
        <v>92.486449804200774</v>
      </c>
    </row>
    <row r="2082" spans="1:13" ht="25.5">
      <c r="A2082" s="93" t="s">
        <v>154</v>
      </c>
      <c r="B2082" s="94" t="s">
        <v>795</v>
      </c>
      <c r="C2082" s="94" t="s">
        <v>32</v>
      </c>
      <c r="D2082" s="94" t="s">
        <v>13</v>
      </c>
      <c r="E2082" s="94" t="s">
        <v>914</v>
      </c>
      <c r="F2082" s="94" t="s">
        <v>155</v>
      </c>
      <c r="G2082" s="96">
        <v>74.599999999999994</v>
      </c>
      <c r="H2082" s="96">
        <v>74.599999999999994</v>
      </c>
      <c r="I2082" s="96">
        <v>44.944000000000003</v>
      </c>
      <c r="J2082" s="96">
        <v>41.593000000000004</v>
      </c>
      <c r="K2082" s="96">
        <v>41.56711</v>
      </c>
      <c r="L2082" s="96">
        <f t="shared" si="1029"/>
        <v>55.719986595174262</v>
      </c>
      <c r="M2082" s="96">
        <f t="shared" si="1030"/>
        <v>92.486449804200774</v>
      </c>
    </row>
    <row r="2083" spans="1:13">
      <c r="A2083" s="93" t="s">
        <v>156</v>
      </c>
      <c r="B2083" s="94" t="s">
        <v>795</v>
      </c>
      <c r="C2083" s="94" t="s">
        <v>32</v>
      </c>
      <c r="D2083" s="94" t="s">
        <v>13</v>
      </c>
      <c r="E2083" s="94" t="s">
        <v>914</v>
      </c>
      <c r="F2083" s="94" t="s">
        <v>157</v>
      </c>
      <c r="G2083" s="96">
        <v>4875</v>
      </c>
      <c r="H2083" s="96">
        <f>H2084</f>
        <v>4875</v>
      </c>
      <c r="I2083" s="96">
        <f t="shared" ref="I2083:K2083" si="1034">I2084</f>
        <v>3562.424</v>
      </c>
      <c r="J2083" s="96">
        <f t="shared" si="1034"/>
        <v>3529.7269999999999</v>
      </c>
      <c r="K2083" s="96">
        <f t="shared" si="1034"/>
        <v>3525.3878399999999</v>
      </c>
      <c r="L2083" s="96">
        <f t="shared" si="1029"/>
        <v>72.315647999999996</v>
      </c>
      <c r="M2083" s="96">
        <f t="shared" si="1030"/>
        <v>98.960366312376067</v>
      </c>
    </row>
    <row r="2084" spans="1:13">
      <c r="A2084" s="93" t="s">
        <v>526</v>
      </c>
      <c r="B2084" s="94" t="s">
        <v>795</v>
      </c>
      <c r="C2084" s="94" t="s">
        <v>32</v>
      </c>
      <c r="D2084" s="94" t="s">
        <v>13</v>
      </c>
      <c r="E2084" s="94" t="s">
        <v>914</v>
      </c>
      <c r="F2084" s="94" t="s">
        <v>527</v>
      </c>
      <c r="G2084" s="96">
        <v>4875</v>
      </c>
      <c r="H2084" s="96">
        <v>4875</v>
      </c>
      <c r="I2084" s="96">
        <v>3562.424</v>
      </c>
      <c r="J2084" s="96">
        <v>3529.7269999999999</v>
      </c>
      <c r="K2084" s="96">
        <v>3525.3878399999999</v>
      </c>
      <c r="L2084" s="96">
        <f t="shared" si="1029"/>
        <v>72.315647999999996</v>
      </c>
      <c r="M2084" s="96">
        <f t="shared" si="1030"/>
        <v>98.960366312376067</v>
      </c>
    </row>
    <row r="2085" spans="1:13" ht="25.5">
      <c r="A2085" s="93" t="s">
        <v>915</v>
      </c>
      <c r="B2085" s="94" t="s">
        <v>795</v>
      </c>
      <c r="C2085" s="94" t="s">
        <v>32</v>
      </c>
      <c r="D2085" s="94" t="s">
        <v>13</v>
      </c>
      <c r="E2085" s="94" t="s">
        <v>916</v>
      </c>
      <c r="F2085" s="95" t="s">
        <v>0</v>
      </c>
      <c r="G2085" s="96">
        <v>12693.4</v>
      </c>
      <c r="H2085" s="96">
        <f>H2086+H2088</f>
        <v>12693.424999999999</v>
      </c>
      <c r="I2085" s="96">
        <f t="shared" ref="I2085:K2085" si="1035">I2086+I2088</f>
        <v>8585.473</v>
      </c>
      <c r="J2085" s="96">
        <f t="shared" si="1035"/>
        <v>8581.2249999999985</v>
      </c>
      <c r="K2085" s="96">
        <f t="shared" si="1035"/>
        <v>8579.8504900000007</v>
      </c>
      <c r="L2085" s="96">
        <f t="shared" si="1029"/>
        <v>67.592871821435125</v>
      </c>
      <c r="M2085" s="96">
        <f t="shared" si="1030"/>
        <v>99.934511354237571</v>
      </c>
    </row>
    <row r="2086" spans="1:13">
      <c r="A2086" s="93" t="s">
        <v>152</v>
      </c>
      <c r="B2086" s="94" t="s">
        <v>795</v>
      </c>
      <c r="C2086" s="94" t="s">
        <v>32</v>
      </c>
      <c r="D2086" s="94" t="s">
        <v>13</v>
      </c>
      <c r="E2086" s="94" t="s">
        <v>916</v>
      </c>
      <c r="F2086" s="94" t="s">
        <v>153</v>
      </c>
      <c r="G2086" s="96">
        <v>168.2</v>
      </c>
      <c r="H2086" s="96">
        <f>H2087</f>
        <v>168.21100000000001</v>
      </c>
      <c r="I2086" s="96">
        <f t="shared" ref="I2086:K2086" si="1036">I2087</f>
        <v>115.021</v>
      </c>
      <c r="J2086" s="96">
        <f t="shared" si="1036"/>
        <v>110.773</v>
      </c>
      <c r="K2086" s="96">
        <f t="shared" si="1036"/>
        <v>110.70622</v>
      </c>
      <c r="L2086" s="96">
        <f t="shared" si="1029"/>
        <v>65.813900398903755</v>
      </c>
      <c r="M2086" s="96">
        <f t="shared" si="1030"/>
        <v>96.248702410864112</v>
      </c>
    </row>
    <row r="2087" spans="1:13" ht="25.5">
      <c r="A2087" s="93" t="s">
        <v>154</v>
      </c>
      <c r="B2087" s="94" t="s">
        <v>795</v>
      </c>
      <c r="C2087" s="94" t="s">
        <v>32</v>
      </c>
      <c r="D2087" s="94" t="s">
        <v>13</v>
      </c>
      <c r="E2087" s="94" t="s">
        <v>916</v>
      </c>
      <c r="F2087" s="94" t="s">
        <v>155</v>
      </c>
      <c r="G2087" s="96">
        <v>168.2</v>
      </c>
      <c r="H2087" s="96">
        <v>168.21100000000001</v>
      </c>
      <c r="I2087" s="96">
        <v>115.021</v>
      </c>
      <c r="J2087" s="96">
        <v>110.773</v>
      </c>
      <c r="K2087" s="96">
        <v>110.70622</v>
      </c>
      <c r="L2087" s="96">
        <f t="shared" si="1029"/>
        <v>65.813900398903755</v>
      </c>
      <c r="M2087" s="96">
        <f t="shared" si="1030"/>
        <v>96.248702410864112</v>
      </c>
    </row>
    <row r="2088" spans="1:13">
      <c r="A2088" s="93" t="s">
        <v>156</v>
      </c>
      <c r="B2088" s="94" t="s">
        <v>795</v>
      </c>
      <c r="C2088" s="94" t="s">
        <v>32</v>
      </c>
      <c r="D2088" s="94" t="s">
        <v>13</v>
      </c>
      <c r="E2088" s="94" t="s">
        <v>916</v>
      </c>
      <c r="F2088" s="94" t="s">
        <v>157</v>
      </c>
      <c r="G2088" s="96">
        <v>12525.2</v>
      </c>
      <c r="H2088" s="96">
        <f>H2089</f>
        <v>12525.214</v>
      </c>
      <c r="I2088" s="96">
        <f t="shared" ref="I2088:K2088" si="1037">I2089</f>
        <v>8470.4519999999993</v>
      </c>
      <c r="J2088" s="96">
        <f t="shared" si="1037"/>
        <v>8470.4519999999993</v>
      </c>
      <c r="K2088" s="96">
        <f t="shared" si="1037"/>
        <v>8469.1442700000007</v>
      </c>
      <c r="L2088" s="96">
        <f t="shared" si="1029"/>
        <v>67.616763034946956</v>
      </c>
      <c r="M2088" s="96">
        <f t="shared" si="1030"/>
        <v>99.984561272527145</v>
      </c>
    </row>
    <row r="2089" spans="1:13">
      <c r="A2089" s="93" t="s">
        <v>526</v>
      </c>
      <c r="B2089" s="94" t="s">
        <v>795</v>
      </c>
      <c r="C2089" s="94" t="s">
        <v>32</v>
      </c>
      <c r="D2089" s="94" t="s">
        <v>13</v>
      </c>
      <c r="E2089" s="94" t="s">
        <v>916</v>
      </c>
      <c r="F2089" s="94" t="s">
        <v>527</v>
      </c>
      <c r="G2089" s="96">
        <v>12525.2</v>
      </c>
      <c r="H2089" s="96">
        <v>12525.214</v>
      </c>
      <c r="I2089" s="96">
        <v>8470.4519999999993</v>
      </c>
      <c r="J2089" s="96">
        <v>8470.4519999999993</v>
      </c>
      <c r="K2089" s="96">
        <v>8469.1442700000007</v>
      </c>
      <c r="L2089" s="96">
        <f t="shared" si="1029"/>
        <v>67.616763034946956</v>
      </c>
      <c r="M2089" s="96">
        <f t="shared" si="1030"/>
        <v>99.984561272527145</v>
      </c>
    </row>
    <row r="2090" spans="1:13" ht="25.5">
      <c r="A2090" s="93" t="s">
        <v>917</v>
      </c>
      <c r="B2090" s="94" t="s">
        <v>795</v>
      </c>
      <c r="C2090" s="94" t="s">
        <v>32</v>
      </c>
      <c r="D2090" s="94" t="s">
        <v>13</v>
      </c>
      <c r="E2090" s="94" t="s">
        <v>918</v>
      </c>
      <c r="F2090" s="95" t="s">
        <v>0</v>
      </c>
      <c r="G2090" s="96">
        <v>1056</v>
      </c>
      <c r="H2090" s="96">
        <f>H2091+H2093</f>
        <v>1056</v>
      </c>
      <c r="I2090" s="96">
        <f t="shared" ref="I2090:K2090" si="1038">I2091+I2093</f>
        <v>812.23</v>
      </c>
      <c r="J2090" s="96">
        <f t="shared" si="1038"/>
        <v>781.01900000000001</v>
      </c>
      <c r="K2090" s="96">
        <f t="shared" si="1038"/>
        <v>780.74355000000003</v>
      </c>
      <c r="L2090" s="96">
        <f t="shared" si="1029"/>
        <v>73.934048295454545</v>
      </c>
      <c r="M2090" s="96">
        <f t="shared" si="1030"/>
        <v>96.123456410130132</v>
      </c>
    </row>
    <row r="2091" spans="1:13">
      <c r="A2091" s="93" t="s">
        <v>152</v>
      </c>
      <c r="B2091" s="94" t="s">
        <v>795</v>
      </c>
      <c r="C2091" s="94" t="s">
        <v>32</v>
      </c>
      <c r="D2091" s="94" t="s">
        <v>13</v>
      </c>
      <c r="E2091" s="94" t="s">
        <v>918</v>
      </c>
      <c r="F2091" s="94" t="s">
        <v>153</v>
      </c>
      <c r="G2091" s="96">
        <v>16.899999999999999</v>
      </c>
      <c r="H2091" s="96">
        <f>H2092</f>
        <v>16.899999999999999</v>
      </c>
      <c r="I2091" s="96">
        <f t="shared" ref="I2091:K2091" si="1039">I2092</f>
        <v>11.53</v>
      </c>
      <c r="J2091" s="96">
        <f t="shared" si="1039"/>
        <v>9.1690000000000005</v>
      </c>
      <c r="K2091" s="96">
        <f t="shared" si="1039"/>
        <v>9.1578199999999992</v>
      </c>
      <c r="L2091" s="96">
        <f t="shared" si="1029"/>
        <v>54.188284023668643</v>
      </c>
      <c r="M2091" s="96">
        <f t="shared" si="1030"/>
        <v>79.426019080659145</v>
      </c>
    </row>
    <row r="2092" spans="1:13" ht="25.5">
      <c r="A2092" s="93" t="s">
        <v>154</v>
      </c>
      <c r="B2092" s="94" t="s">
        <v>795</v>
      </c>
      <c r="C2092" s="94" t="s">
        <v>32</v>
      </c>
      <c r="D2092" s="94" t="s">
        <v>13</v>
      </c>
      <c r="E2092" s="94" t="s">
        <v>918</v>
      </c>
      <c r="F2092" s="94" t="s">
        <v>155</v>
      </c>
      <c r="G2092" s="96">
        <v>16.899999999999999</v>
      </c>
      <c r="H2092" s="96">
        <v>16.899999999999999</v>
      </c>
      <c r="I2092" s="96">
        <v>11.53</v>
      </c>
      <c r="J2092" s="96">
        <v>9.1690000000000005</v>
      </c>
      <c r="K2092" s="96">
        <v>9.1578199999999992</v>
      </c>
      <c r="L2092" s="96">
        <f t="shared" si="1029"/>
        <v>54.188284023668643</v>
      </c>
      <c r="M2092" s="96">
        <f t="shared" si="1030"/>
        <v>79.426019080659145</v>
      </c>
    </row>
    <row r="2093" spans="1:13">
      <c r="A2093" s="93" t="s">
        <v>156</v>
      </c>
      <c r="B2093" s="94" t="s">
        <v>795</v>
      </c>
      <c r="C2093" s="94" t="s">
        <v>32</v>
      </c>
      <c r="D2093" s="94" t="s">
        <v>13</v>
      </c>
      <c r="E2093" s="94" t="s">
        <v>918</v>
      </c>
      <c r="F2093" s="94" t="s">
        <v>157</v>
      </c>
      <c r="G2093" s="96">
        <v>1039.0999999999999</v>
      </c>
      <c r="H2093" s="96">
        <f>H2094</f>
        <v>1039.0999999999999</v>
      </c>
      <c r="I2093" s="96">
        <f t="shared" ref="I2093:K2093" si="1040">I2094</f>
        <v>800.7</v>
      </c>
      <c r="J2093" s="96">
        <f t="shared" si="1040"/>
        <v>771.85</v>
      </c>
      <c r="K2093" s="96">
        <f t="shared" si="1040"/>
        <v>771.58573000000001</v>
      </c>
      <c r="L2093" s="96">
        <f t="shared" si="1029"/>
        <v>74.255194880184789</v>
      </c>
      <c r="M2093" s="96">
        <f t="shared" si="1030"/>
        <v>96.363897839390532</v>
      </c>
    </row>
    <row r="2094" spans="1:13">
      <c r="A2094" s="93" t="s">
        <v>526</v>
      </c>
      <c r="B2094" s="94" t="s">
        <v>795</v>
      </c>
      <c r="C2094" s="94" t="s">
        <v>32</v>
      </c>
      <c r="D2094" s="94" t="s">
        <v>13</v>
      </c>
      <c r="E2094" s="94" t="s">
        <v>918</v>
      </c>
      <c r="F2094" s="94" t="s">
        <v>527</v>
      </c>
      <c r="G2094" s="96">
        <v>1039.0999999999999</v>
      </c>
      <c r="H2094" s="96">
        <v>1039.0999999999999</v>
      </c>
      <c r="I2094" s="96">
        <v>800.7</v>
      </c>
      <c r="J2094" s="96">
        <v>771.85</v>
      </c>
      <c r="K2094" s="96">
        <v>771.58573000000001</v>
      </c>
      <c r="L2094" s="96">
        <f t="shared" si="1029"/>
        <v>74.255194880184789</v>
      </c>
      <c r="M2094" s="96">
        <f t="shared" si="1030"/>
        <v>96.363897839390532</v>
      </c>
    </row>
    <row r="2095" spans="1:13" ht="51">
      <c r="A2095" s="93" t="s">
        <v>919</v>
      </c>
      <c r="B2095" s="94" t="s">
        <v>795</v>
      </c>
      <c r="C2095" s="94" t="s">
        <v>32</v>
      </c>
      <c r="D2095" s="94" t="s">
        <v>13</v>
      </c>
      <c r="E2095" s="94" t="s">
        <v>920</v>
      </c>
      <c r="F2095" s="95" t="s">
        <v>0</v>
      </c>
      <c r="G2095" s="96">
        <v>365.4</v>
      </c>
      <c r="H2095" s="96">
        <f>H2096+H2098</f>
        <v>365.4</v>
      </c>
      <c r="I2095" s="96">
        <f t="shared" ref="I2095:K2095" si="1041">I2096+I2098</f>
        <v>285.79199999999997</v>
      </c>
      <c r="J2095" s="96">
        <f t="shared" si="1041"/>
        <v>252.71199999999999</v>
      </c>
      <c r="K2095" s="96">
        <f t="shared" si="1041"/>
        <v>252.703</v>
      </c>
      <c r="L2095" s="96">
        <f t="shared" si="1029"/>
        <v>69.157909140667755</v>
      </c>
      <c r="M2095" s="96">
        <f t="shared" si="1030"/>
        <v>88.421999216213194</v>
      </c>
    </row>
    <row r="2096" spans="1:13">
      <c r="A2096" s="93" t="s">
        <v>152</v>
      </c>
      <c r="B2096" s="94" t="s">
        <v>795</v>
      </c>
      <c r="C2096" s="94" t="s">
        <v>32</v>
      </c>
      <c r="D2096" s="94" t="s">
        <v>13</v>
      </c>
      <c r="E2096" s="94" t="s">
        <v>920</v>
      </c>
      <c r="F2096" s="94" t="s">
        <v>153</v>
      </c>
      <c r="G2096" s="96">
        <v>5.4</v>
      </c>
      <c r="H2096" s="96">
        <f>H2097</f>
        <v>5.4</v>
      </c>
      <c r="I2096" s="96">
        <f t="shared" ref="I2096:K2096" si="1042">I2097</f>
        <v>3.7919999999999998</v>
      </c>
      <c r="J2096" s="96">
        <f t="shared" si="1042"/>
        <v>2.7120000000000002</v>
      </c>
      <c r="K2096" s="96">
        <f t="shared" si="1042"/>
        <v>2.7029999999999998</v>
      </c>
      <c r="L2096" s="96">
        <f t="shared" si="1029"/>
        <v>50.05555555555555</v>
      </c>
      <c r="M2096" s="96">
        <f t="shared" si="1030"/>
        <v>71.281645569620252</v>
      </c>
    </row>
    <row r="2097" spans="1:13" ht="25.5">
      <c r="A2097" s="93" t="s">
        <v>154</v>
      </c>
      <c r="B2097" s="94" t="s">
        <v>795</v>
      </c>
      <c r="C2097" s="94" t="s">
        <v>32</v>
      </c>
      <c r="D2097" s="94" t="s">
        <v>13</v>
      </c>
      <c r="E2097" s="94" t="s">
        <v>920</v>
      </c>
      <c r="F2097" s="94" t="s">
        <v>155</v>
      </c>
      <c r="G2097" s="96">
        <v>5.4</v>
      </c>
      <c r="H2097" s="96">
        <v>5.4</v>
      </c>
      <c r="I2097" s="96">
        <v>3.7919999999999998</v>
      </c>
      <c r="J2097" s="96">
        <v>2.7120000000000002</v>
      </c>
      <c r="K2097" s="96">
        <v>2.7029999999999998</v>
      </c>
      <c r="L2097" s="96">
        <f t="shared" si="1029"/>
        <v>50.05555555555555</v>
      </c>
      <c r="M2097" s="96">
        <f t="shared" si="1030"/>
        <v>71.281645569620252</v>
      </c>
    </row>
    <row r="2098" spans="1:13">
      <c r="A2098" s="93" t="s">
        <v>156</v>
      </c>
      <c r="B2098" s="94" t="s">
        <v>795</v>
      </c>
      <c r="C2098" s="94" t="s">
        <v>32</v>
      </c>
      <c r="D2098" s="94" t="s">
        <v>13</v>
      </c>
      <c r="E2098" s="94" t="s">
        <v>920</v>
      </c>
      <c r="F2098" s="94" t="s">
        <v>157</v>
      </c>
      <c r="G2098" s="96">
        <v>360</v>
      </c>
      <c r="H2098" s="96">
        <f>H2099</f>
        <v>360</v>
      </c>
      <c r="I2098" s="96">
        <f t="shared" ref="I2098:K2098" si="1043">I2099</f>
        <v>282</v>
      </c>
      <c r="J2098" s="96">
        <f t="shared" si="1043"/>
        <v>250</v>
      </c>
      <c r="K2098" s="96">
        <f t="shared" si="1043"/>
        <v>250</v>
      </c>
      <c r="L2098" s="96">
        <f t="shared" si="1029"/>
        <v>69.444444444444443</v>
      </c>
      <c r="M2098" s="96">
        <f t="shared" si="1030"/>
        <v>88.652482269503537</v>
      </c>
    </row>
    <row r="2099" spans="1:13">
      <c r="A2099" s="93" t="s">
        <v>526</v>
      </c>
      <c r="B2099" s="94" t="s">
        <v>795</v>
      </c>
      <c r="C2099" s="94" t="s">
        <v>32</v>
      </c>
      <c r="D2099" s="94" t="s">
        <v>13</v>
      </c>
      <c r="E2099" s="94" t="s">
        <v>920</v>
      </c>
      <c r="F2099" s="94" t="s">
        <v>527</v>
      </c>
      <c r="G2099" s="96">
        <v>360</v>
      </c>
      <c r="H2099" s="96">
        <v>360</v>
      </c>
      <c r="I2099" s="96">
        <v>282</v>
      </c>
      <c r="J2099" s="96">
        <v>250</v>
      </c>
      <c r="K2099" s="96">
        <v>250</v>
      </c>
      <c r="L2099" s="96">
        <f t="shared" si="1029"/>
        <v>69.444444444444443</v>
      </c>
      <c r="M2099" s="96">
        <f t="shared" si="1030"/>
        <v>88.652482269503537</v>
      </c>
    </row>
    <row r="2100" spans="1:13" ht="25.5">
      <c r="A2100" s="93" t="s">
        <v>921</v>
      </c>
      <c r="B2100" s="94" t="s">
        <v>795</v>
      </c>
      <c r="C2100" s="94" t="s">
        <v>32</v>
      </c>
      <c r="D2100" s="94" t="s">
        <v>13</v>
      </c>
      <c r="E2100" s="94" t="s">
        <v>922</v>
      </c>
      <c r="F2100" s="95" t="s">
        <v>0</v>
      </c>
      <c r="G2100" s="96">
        <v>456893.8</v>
      </c>
      <c r="H2100" s="96">
        <f>H2101</f>
        <v>456893.77</v>
      </c>
      <c r="I2100" s="96">
        <f t="shared" ref="I2100:K2101" si="1044">I2101</f>
        <v>248817.33199999999</v>
      </c>
      <c r="J2100" s="96">
        <f t="shared" si="1044"/>
        <v>248817.33199999999</v>
      </c>
      <c r="K2100" s="96">
        <f t="shared" si="1044"/>
        <v>248737.62075</v>
      </c>
      <c r="L2100" s="96">
        <f t="shared" si="1029"/>
        <v>54.441018259014562</v>
      </c>
      <c r="M2100" s="96">
        <f t="shared" si="1030"/>
        <v>99.967963947945563</v>
      </c>
    </row>
    <row r="2101" spans="1:13">
      <c r="A2101" s="93" t="s">
        <v>105</v>
      </c>
      <c r="B2101" s="94" t="s">
        <v>795</v>
      </c>
      <c r="C2101" s="94" t="s">
        <v>32</v>
      </c>
      <c r="D2101" s="94" t="s">
        <v>13</v>
      </c>
      <c r="E2101" s="94" t="s">
        <v>922</v>
      </c>
      <c r="F2101" s="94" t="s">
        <v>106</v>
      </c>
      <c r="G2101" s="96">
        <v>456893.8</v>
      </c>
      <c r="H2101" s="96">
        <f>H2102</f>
        <v>456893.77</v>
      </c>
      <c r="I2101" s="96">
        <f t="shared" si="1044"/>
        <v>248817.33199999999</v>
      </c>
      <c r="J2101" s="96">
        <f t="shared" si="1044"/>
        <v>248817.33199999999</v>
      </c>
      <c r="K2101" s="96">
        <f t="shared" si="1044"/>
        <v>248737.62075</v>
      </c>
      <c r="L2101" s="96">
        <f t="shared" si="1029"/>
        <v>54.441018259014562</v>
      </c>
      <c r="M2101" s="96">
        <f t="shared" si="1030"/>
        <v>99.967963947945563</v>
      </c>
    </row>
    <row r="2102" spans="1:13">
      <c r="A2102" s="93" t="s">
        <v>107</v>
      </c>
      <c r="B2102" s="94" t="s">
        <v>795</v>
      </c>
      <c r="C2102" s="94" t="s">
        <v>32</v>
      </c>
      <c r="D2102" s="94" t="s">
        <v>13</v>
      </c>
      <c r="E2102" s="94" t="s">
        <v>922</v>
      </c>
      <c r="F2102" s="94" t="s">
        <v>108</v>
      </c>
      <c r="G2102" s="96">
        <v>456893.8</v>
      </c>
      <c r="H2102" s="96">
        <v>456893.77</v>
      </c>
      <c r="I2102" s="96">
        <v>248817.33199999999</v>
      </c>
      <c r="J2102" s="96">
        <v>248817.33199999999</v>
      </c>
      <c r="K2102" s="96">
        <v>248737.62075</v>
      </c>
      <c r="L2102" s="96">
        <f t="shared" si="1029"/>
        <v>54.441018259014562</v>
      </c>
      <c r="M2102" s="96">
        <f t="shared" si="1030"/>
        <v>99.967963947945563</v>
      </c>
    </row>
    <row r="2103" spans="1:13" ht="38.25">
      <c r="A2103" s="93" t="s">
        <v>923</v>
      </c>
      <c r="B2103" s="94" t="s">
        <v>795</v>
      </c>
      <c r="C2103" s="94" t="s">
        <v>32</v>
      </c>
      <c r="D2103" s="94" t="s">
        <v>13</v>
      </c>
      <c r="E2103" s="94" t="s">
        <v>924</v>
      </c>
      <c r="F2103" s="95" t="s">
        <v>0</v>
      </c>
      <c r="G2103" s="96">
        <v>7720.2</v>
      </c>
      <c r="H2103" s="96">
        <f>H2104</f>
        <v>7720.2</v>
      </c>
      <c r="I2103" s="96">
        <f t="shared" ref="I2103:K2104" si="1045">I2104</f>
        <v>5790.15</v>
      </c>
      <c r="J2103" s="96">
        <f t="shared" si="1045"/>
        <v>5790.15</v>
      </c>
      <c r="K2103" s="96">
        <f t="shared" si="1045"/>
        <v>5790.15</v>
      </c>
      <c r="L2103" s="96">
        <f t="shared" si="1029"/>
        <v>75</v>
      </c>
      <c r="M2103" s="96">
        <f t="shared" si="1030"/>
        <v>100</v>
      </c>
    </row>
    <row r="2104" spans="1:13">
      <c r="A2104" s="93" t="s">
        <v>105</v>
      </c>
      <c r="B2104" s="94" t="s">
        <v>795</v>
      </c>
      <c r="C2104" s="94" t="s">
        <v>32</v>
      </c>
      <c r="D2104" s="94" t="s">
        <v>13</v>
      </c>
      <c r="E2104" s="94" t="s">
        <v>924</v>
      </c>
      <c r="F2104" s="94" t="s">
        <v>106</v>
      </c>
      <c r="G2104" s="96">
        <v>7720.2</v>
      </c>
      <c r="H2104" s="96">
        <f>H2105</f>
        <v>7720.2</v>
      </c>
      <c r="I2104" s="96">
        <f t="shared" si="1045"/>
        <v>5790.15</v>
      </c>
      <c r="J2104" s="96">
        <f t="shared" si="1045"/>
        <v>5790.15</v>
      </c>
      <c r="K2104" s="96">
        <f t="shared" si="1045"/>
        <v>5790.15</v>
      </c>
      <c r="L2104" s="96">
        <f t="shared" si="1029"/>
        <v>75</v>
      </c>
      <c r="M2104" s="96">
        <f t="shared" si="1030"/>
        <v>100</v>
      </c>
    </row>
    <row r="2105" spans="1:13">
      <c r="A2105" s="93" t="s">
        <v>424</v>
      </c>
      <c r="B2105" s="94" t="s">
        <v>795</v>
      </c>
      <c r="C2105" s="94" t="s">
        <v>32</v>
      </c>
      <c r="D2105" s="94" t="s">
        <v>13</v>
      </c>
      <c r="E2105" s="94" t="s">
        <v>924</v>
      </c>
      <c r="F2105" s="94" t="s">
        <v>425</v>
      </c>
      <c r="G2105" s="96">
        <v>7720.2</v>
      </c>
      <c r="H2105" s="96">
        <v>7720.2</v>
      </c>
      <c r="I2105" s="96">
        <v>5790.15</v>
      </c>
      <c r="J2105" s="96">
        <v>5790.15</v>
      </c>
      <c r="K2105" s="96">
        <v>5790.15</v>
      </c>
      <c r="L2105" s="96">
        <f t="shared" si="1029"/>
        <v>75</v>
      </c>
      <c r="M2105" s="96">
        <f t="shared" si="1030"/>
        <v>100</v>
      </c>
    </row>
    <row r="2106" spans="1:13" ht="25.5">
      <c r="A2106" s="93" t="s">
        <v>839</v>
      </c>
      <c r="B2106" s="94" t="s">
        <v>795</v>
      </c>
      <c r="C2106" s="94" t="s">
        <v>32</v>
      </c>
      <c r="D2106" s="94" t="s">
        <v>13</v>
      </c>
      <c r="E2106" s="94" t="s">
        <v>840</v>
      </c>
      <c r="F2106" s="95" t="s">
        <v>0</v>
      </c>
      <c r="G2106" s="96">
        <v>129714</v>
      </c>
      <c r="H2106" s="96">
        <f>H2107</f>
        <v>129714</v>
      </c>
      <c r="I2106" s="96">
        <f t="shared" ref="I2106:K2106" si="1046">I2107</f>
        <v>50508.5</v>
      </c>
      <c r="J2106" s="96">
        <f t="shared" si="1046"/>
        <v>38921.778619999997</v>
      </c>
      <c r="K2106" s="96">
        <f t="shared" si="1046"/>
        <v>36024.239119999998</v>
      </c>
      <c r="L2106" s="96">
        <f t="shared" si="1029"/>
        <v>27.772051682933217</v>
      </c>
      <c r="M2106" s="96">
        <f t="shared" si="1030"/>
        <v>71.323122088361359</v>
      </c>
    </row>
    <row r="2107" spans="1:13" ht="63.75">
      <c r="A2107" s="93" t="s">
        <v>925</v>
      </c>
      <c r="B2107" s="94" t="s">
        <v>795</v>
      </c>
      <c r="C2107" s="94" t="s">
        <v>32</v>
      </c>
      <c r="D2107" s="94" t="s">
        <v>13</v>
      </c>
      <c r="E2107" s="94" t="s">
        <v>926</v>
      </c>
      <c r="F2107" s="95" t="s">
        <v>0</v>
      </c>
      <c r="G2107" s="96">
        <v>129714</v>
      </c>
      <c r="H2107" s="96">
        <f>H2108+H2110</f>
        <v>129714</v>
      </c>
      <c r="I2107" s="96">
        <f t="shared" ref="I2107:K2107" si="1047">I2108+I2110</f>
        <v>50508.5</v>
      </c>
      <c r="J2107" s="96">
        <f t="shared" si="1047"/>
        <v>38921.778619999997</v>
      </c>
      <c r="K2107" s="96">
        <f t="shared" si="1047"/>
        <v>36024.239119999998</v>
      </c>
      <c r="L2107" s="96">
        <f t="shared" si="1029"/>
        <v>27.772051682933217</v>
      </c>
      <c r="M2107" s="96">
        <f t="shared" si="1030"/>
        <v>71.323122088361359</v>
      </c>
    </row>
    <row r="2108" spans="1:13">
      <c r="A2108" s="93" t="s">
        <v>152</v>
      </c>
      <c r="B2108" s="94" t="s">
        <v>795</v>
      </c>
      <c r="C2108" s="94" t="s">
        <v>32</v>
      </c>
      <c r="D2108" s="94" t="s">
        <v>13</v>
      </c>
      <c r="E2108" s="94" t="s">
        <v>926</v>
      </c>
      <c r="F2108" s="94" t="s">
        <v>153</v>
      </c>
      <c r="G2108" s="96">
        <v>1784</v>
      </c>
      <c r="H2108" s="96">
        <f>H2109</f>
        <v>1784</v>
      </c>
      <c r="I2108" s="96">
        <f t="shared" ref="I2108:K2108" si="1048">I2109</f>
        <v>703.5</v>
      </c>
      <c r="J2108" s="96">
        <f t="shared" si="1048"/>
        <v>607.08280000000002</v>
      </c>
      <c r="K2108" s="96">
        <f t="shared" si="1048"/>
        <v>561.09573</v>
      </c>
      <c r="L2108" s="96">
        <f t="shared" si="1029"/>
        <v>31.451554372197311</v>
      </c>
      <c r="M2108" s="96">
        <f t="shared" si="1030"/>
        <v>79.757744136460545</v>
      </c>
    </row>
    <row r="2109" spans="1:13" ht="25.5">
      <c r="A2109" s="93" t="s">
        <v>154</v>
      </c>
      <c r="B2109" s="94" t="s">
        <v>795</v>
      </c>
      <c r="C2109" s="94" t="s">
        <v>32</v>
      </c>
      <c r="D2109" s="94" t="s">
        <v>13</v>
      </c>
      <c r="E2109" s="94" t="s">
        <v>926</v>
      </c>
      <c r="F2109" s="94" t="s">
        <v>155</v>
      </c>
      <c r="G2109" s="96">
        <v>1784</v>
      </c>
      <c r="H2109" s="96">
        <v>1784</v>
      </c>
      <c r="I2109" s="96">
        <v>703.5</v>
      </c>
      <c r="J2109" s="96">
        <v>607.08280000000002</v>
      </c>
      <c r="K2109" s="96">
        <v>561.09573</v>
      </c>
      <c r="L2109" s="96">
        <f t="shared" si="1029"/>
        <v>31.451554372197311</v>
      </c>
      <c r="M2109" s="96">
        <f t="shared" si="1030"/>
        <v>79.757744136460545</v>
      </c>
    </row>
    <row r="2110" spans="1:13">
      <c r="A2110" s="93" t="s">
        <v>156</v>
      </c>
      <c r="B2110" s="94" t="s">
        <v>795</v>
      </c>
      <c r="C2110" s="94" t="s">
        <v>32</v>
      </c>
      <c r="D2110" s="94" t="s">
        <v>13</v>
      </c>
      <c r="E2110" s="94" t="s">
        <v>926</v>
      </c>
      <c r="F2110" s="94" t="s">
        <v>157</v>
      </c>
      <c r="G2110" s="96">
        <v>127930</v>
      </c>
      <c r="H2110" s="96">
        <f>H2111</f>
        <v>127930</v>
      </c>
      <c r="I2110" s="96">
        <f t="shared" ref="I2110:K2110" si="1049">I2111</f>
        <v>49805</v>
      </c>
      <c r="J2110" s="96">
        <f t="shared" si="1049"/>
        <v>38314.695820000001</v>
      </c>
      <c r="K2110" s="96">
        <f t="shared" si="1049"/>
        <v>35463.143389999997</v>
      </c>
      <c r="L2110" s="96">
        <f t="shared" si="1029"/>
        <v>27.720740553427653</v>
      </c>
      <c r="M2110" s="96">
        <f t="shared" si="1030"/>
        <v>71.20398231101295</v>
      </c>
    </row>
    <row r="2111" spans="1:13" ht="25.5">
      <c r="A2111" s="93" t="s">
        <v>294</v>
      </c>
      <c r="B2111" s="94" t="s">
        <v>795</v>
      </c>
      <c r="C2111" s="94" t="s">
        <v>32</v>
      </c>
      <c r="D2111" s="94" t="s">
        <v>13</v>
      </c>
      <c r="E2111" s="94" t="s">
        <v>926</v>
      </c>
      <c r="F2111" s="94" t="s">
        <v>295</v>
      </c>
      <c r="G2111" s="96">
        <v>127930</v>
      </c>
      <c r="H2111" s="96">
        <v>127930</v>
      </c>
      <c r="I2111" s="96">
        <v>49805</v>
      </c>
      <c r="J2111" s="96">
        <v>38314.695820000001</v>
      </c>
      <c r="K2111" s="96">
        <v>35463.143389999997</v>
      </c>
      <c r="L2111" s="96">
        <f t="shared" si="1029"/>
        <v>27.720740553427653</v>
      </c>
      <c r="M2111" s="96">
        <f t="shared" si="1030"/>
        <v>71.20398231101295</v>
      </c>
    </row>
    <row r="2112" spans="1:13" ht="38.25">
      <c r="A2112" s="93" t="s">
        <v>796</v>
      </c>
      <c r="B2112" s="94" t="s">
        <v>795</v>
      </c>
      <c r="C2112" s="94" t="s">
        <v>32</v>
      </c>
      <c r="D2112" s="94" t="s">
        <v>13</v>
      </c>
      <c r="E2112" s="94" t="s">
        <v>797</v>
      </c>
      <c r="F2112" s="95" t="s">
        <v>0</v>
      </c>
      <c r="G2112" s="96">
        <v>366869.3</v>
      </c>
      <c r="H2112" s="96">
        <f>H2113</f>
        <v>366869.3</v>
      </c>
      <c r="I2112" s="96">
        <f t="shared" ref="I2112:K2113" si="1050">I2113</f>
        <v>304413</v>
      </c>
      <c r="J2112" s="96">
        <f t="shared" si="1050"/>
        <v>304413</v>
      </c>
      <c r="K2112" s="96">
        <f t="shared" si="1050"/>
        <v>298554.93216000003</v>
      </c>
      <c r="L2112" s="96">
        <f t="shared" si="1029"/>
        <v>81.379099357727682</v>
      </c>
      <c r="M2112" s="96">
        <f t="shared" si="1030"/>
        <v>98.075618373722548</v>
      </c>
    </row>
    <row r="2113" spans="1:14" ht="25.5">
      <c r="A2113" s="93" t="s">
        <v>804</v>
      </c>
      <c r="B2113" s="94" t="s">
        <v>795</v>
      </c>
      <c r="C2113" s="94" t="s">
        <v>32</v>
      </c>
      <c r="D2113" s="94" t="s">
        <v>13</v>
      </c>
      <c r="E2113" s="94" t="s">
        <v>805</v>
      </c>
      <c r="F2113" s="95" t="s">
        <v>0</v>
      </c>
      <c r="G2113" s="96">
        <v>366869.3</v>
      </c>
      <c r="H2113" s="96">
        <f>H2114</f>
        <v>366869.3</v>
      </c>
      <c r="I2113" s="96">
        <f t="shared" si="1050"/>
        <v>304413</v>
      </c>
      <c r="J2113" s="96">
        <f t="shared" si="1050"/>
        <v>304413</v>
      </c>
      <c r="K2113" s="96">
        <f t="shared" si="1050"/>
        <v>298554.93216000003</v>
      </c>
      <c r="L2113" s="96">
        <f t="shared" si="1029"/>
        <v>81.379099357727682</v>
      </c>
      <c r="M2113" s="96">
        <f t="shared" si="1030"/>
        <v>98.075618373722548</v>
      </c>
    </row>
    <row r="2114" spans="1:14">
      <c r="A2114" s="93" t="s">
        <v>927</v>
      </c>
      <c r="B2114" s="94" t="s">
        <v>795</v>
      </c>
      <c r="C2114" s="94" t="s">
        <v>32</v>
      </c>
      <c r="D2114" s="94" t="s">
        <v>13</v>
      </c>
      <c r="E2114" s="94" t="s">
        <v>928</v>
      </c>
      <c r="F2114" s="95" t="s">
        <v>0</v>
      </c>
      <c r="G2114" s="96">
        <v>366869.3</v>
      </c>
      <c r="H2114" s="96">
        <f>H2115+H2117</f>
        <v>366869.3</v>
      </c>
      <c r="I2114" s="96">
        <f t="shared" ref="I2114:K2114" si="1051">I2115+I2117</f>
        <v>304413</v>
      </c>
      <c r="J2114" s="96">
        <f t="shared" si="1051"/>
        <v>304413</v>
      </c>
      <c r="K2114" s="96">
        <f t="shared" si="1051"/>
        <v>298554.93216000003</v>
      </c>
      <c r="L2114" s="96">
        <f t="shared" si="1029"/>
        <v>81.379099357727682</v>
      </c>
      <c r="M2114" s="96">
        <f t="shared" si="1030"/>
        <v>98.075618373722548</v>
      </c>
    </row>
    <row r="2115" spans="1:14">
      <c r="A2115" s="93" t="s">
        <v>152</v>
      </c>
      <c r="B2115" s="94" t="s">
        <v>795</v>
      </c>
      <c r="C2115" s="94" t="s">
        <v>32</v>
      </c>
      <c r="D2115" s="94" t="s">
        <v>13</v>
      </c>
      <c r="E2115" s="94" t="s">
        <v>928</v>
      </c>
      <c r="F2115" s="94" t="s">
        <v>153</v>
      </c>
      <c r="G2115" s="96">
        <v>7939.5</v>
      </c>
      <c r="H2115" s="96">
        <f>H2116</f>
        <v>7939.5</v>
      </c>
      <c r="I2115" s="96">
        <f t="shared" ref="I2115:K2115" si="1052">I2116</f>
        <v>4979.7</v>
      </c>
      <c r="J2115" s="96">
        <f t="shared" si="1052"/>
        <v>4979.7</v>
      </c>
      <c r="K2115" s="96">
        <f t="shared" si="1052"/>
        <v>4714.2500300000002</v>
      </c>
      <c r="L2115" s="96">
        <f t="shared" si="1029"/>
        <v>59.377165186724611</v>
      </c>
      <c r="M2115" s="96">
        <f t="shared" si="1030"/>
        <v>94.669358194268739</v>
      </c>
    </row>
    <row r="2116" spans="1:14" ht="25.5">
      <c r="A2116" s="93" t="s">
        <v>154</v>
      </c>
      <c r="B2116" s="94" t="s">
        <v>795</v>
      </c>
      <c r="C2116" s="94" t="s">
        <v>32</v>
      </c>
      <c r="D2116" s="94" t="s">
        <v>13</v>
      </c>
      <c r="E2116" s="94" t="s">
        <v>928</v>
      </c>
      <c r="F2116" s="94" t="s">
        <v>155</v>
      </c>
      <c r="G2116" s="96">
        <v>7939.5</v>
      </c>
      <c r="H2116" s="96">
        <v>7939.5</v>
      </c>
      <c r="I2116" s="96">
        <v>4979.7</v>
      </c>
      <c r="J2116" s="96">
        <v>4979.7</v>
      </c>
      <c r="K2116" s="96">
        <v>4714.2500300000002</v>
      </c>
      <c r="L2116" s="96">
        <f t="shared" si="1029"/>
        <v>59.377165186724611</v>
      </c>
      <c r="M2116" s="96">
        <f t="shared" si="1030"/>
        <v>94.669358194268739</v>
      </c>
    </row>
    <row r="2117" spans="1:14">
      <c r="A2117" s="93" t="s">
        <v>156</v>
      </c>
      <c r="B2117" s="94" t="s">
        <v>795</v>
      </c>
      <c r="C2117" s="94" t="s">
        <v>32</v>
      </c>
      <c r="D2117" s="94" t="s">
        <v>13</v>
      </c>
      <c r="E2117" s="94" t="s">
        <v>928</v>
      </c>
      <c r="F2117" s="94" t="s">
        <v>157</v>
      </c>
      <c r="G2117" s="96">
        <v>358929.8</v>
      </c>
      <c r="H2117" s="96">
        <f>H2118+H2119</f>
        <v>358929.8</v>
      </c>
      <c r="I2117" s="96">
        <f t="shared" ref="I2117:K2117" si="1053">I2118+I2119</f>
        <v>299433.3</v>
      </c>
      <c r="J2117" s="96">
        <f t="shared" si="1053"/>
        <v>299433.3</v>
      </c>
      <c r="K2117" s="96">
        <f t="shared" si="1053"/>
        <v>293840.68213000003</v>
      </c>
      <c r="L2117" s="96">
        <f t="shared" si="1029"/>
        <v>81.8657804757365</v>
      </c>
      <c r="M2117" s="96">
        <f t="shared" si="1030"/>
        <v>98.132265893606373</v>
      </c>
    </row>
    <row r="2118" spans="1:14" ht="25.5">
      <c r="A2118" s="93" t="s">
        <v>294</v>
      </c>
      <c r="B2118" s="94" t="s">
        <v>795</v>
      </c>
      <c r="C2118" s="94" t="s">
        <v>32</v>
      </c>
      <c r="D2118" s="94" t="s">
        <v>13</v>
      </c>
      <c r="E2118" s="94" t="s">
        <v>928</v>
      </c>
      <c r="F2118" s="94" t="s">
        <v>295</v>
      </c>
      <c r="G2118" s="96">
        <v>343009.5</v>
      </c>
      <c r="H2118" s="96">
        <v>343009.5</v>
      </c>
      <c r="I2118" s="96">
        <v>291839.3</v>
      </c>
      <c r="J2118" s="96">
        <v>291839.3</v>
      </c>
      <c r="K2118" s="96">
        <v>286782.50763000001</v>
      </c>
      <c r="L2118" s="96">
        <f t="shared" si="1029"/>
        <v>83.60774486712468</v>
      </c>
      <c r="M2118" s="96">
        <f t="shared" si="1030"/>
        <v>98.26726819520195</v>
      </c>
    </row>
    <row r="2119" spans="1:14">
      <c r="A2119" s="93" t="s">
        <v>819</v>
      </c>
      <c r="B2119" s="94" t="s">
        <v>795</v>
      </c>
      <c r="C2119" s="94" t="s">
        <v>32</v>
      </c>
      <c r="D2119" s="94" t="s">
        <v>13</v>
      </c>
      <c r="E2119" s="94" t="s">
        <v>928</v>
      </c>
      <c r="F2119" s="94" t="s">
        <v>820</v>
      </c>
      <c r="G2119" s="96">
        <v>15920.3</v>
      </c>
      <c r="H2119" s="96">
        <v>15920.3</v>
      </c>
      <c r="I2119" s="96">
        <v>7594</v>
      </c>
      <c r="J2119" s="96">
        <v>7594</v>
      </c>
      <c r="K2119" s="96">
        <v>7058.1745000000001</v>
      </c>
      <c r="L2119" s="96">
        <f t="shared" si="1029"/>
        <v>44.334431511968994</v>
      </c>
      <c r="M2119" s="96">
        <f t="shared" si="1030"/>
        <v>92.944094021596001</v>
      </c>
    </row>
    <row r="2120" spans="1:14" s="29" customFormat="1">
      <c r="A2120" s="104" t="s">
        <v>659</v>
      </c>
      <c r="B2120" s="94" t="s">
        <v>795</v>
      </c>
      <c r="C2120" s="94" t="s">
        <v>32</v>
      </c>
      <c r="D2120" s="94" t="s">
        <v>13</v>
      </c>
      <c r="E2120" s="102" t="s">
        <v>660</v>
      </c>
      <c r="F2120" s="94"/>
      <c r="G2120" s="96"/>
      <c r="H2120" s="96">
        <f>H2121</f>
        <v>50</v>
      </c>
      <c r="I2120" s="96">
        <f t="shared" ref="I2120:K2122" si="1054">I2121</f>
        <v>50</v>
      </c>
      <c r="J2120" s="96">
        <f t="shared" si="1054"/>
        <v>50</v>
      </c>
      <c r="K2120" s="96">
        <f t="shared" si="1054"/>
        <v>50</v>
      </c>
      <c r="L2120" s="96">
        <f t="shared" si="1029"/>
        <v>100</v>
      </c>
      <c r="M2120" s="96">
        <f t="shared" si="1030"/>
        <v>100</v>
      </c>
      <c r="N2120" s="60"/>
    </row>
    <row r="2121" spans="1:14" s="29" customFormat="1">
      <c r="A2121" s="104" t="s">
        <v>659</v>
      </c>
      <c r="B2121" s="94" t="s">
        <v>795</v>
      </c>
      <c r="C2121" s="94" t="s">
        <v>32</v>
      </c>
      <c r="D2121" s="94" t="s">
        <v>13</v>
      </c>
      <c r="E2121" s="102" t="s">
        <v>661</v>
      </c>
      <c r="F2121" s="94"/>
      <c r="G2121" s="96"/>
      <c r="H2121" s="96">
        <f>H2122</f>
        <v>50</v>
      </c>
      <c r="I2121" s="96">
        <f t="shared" si="1054"/>
        <v>50</v>
      </c>
      <c r="J2121" s="96">
        <f t="shared" si="1054"/>
        <v>50</v>
      </c>
      <c r="K2121" s="96">
        <f t="shared" si="1054"/>
        <v>50</v>
      </c>
      <c r="L2121" s="96">
        <f t="shared" si="1029"/>
        <v>100</v>
      </c>
      <c r="M2121" s="96">
        <f t="shared" si="1030"/>
        <v>100</v>
      </c>
      <c r="N2121" s="60"/>
    </row>
    <row r="2122" spans="1:14" s="29" customFormat="1">
      <c r="A2122" s="93" t="s">
        <v>156</v>
      </c>
      <c r="B2122" s="94" t="s">
        <v>795</v>
      </c>
      <c r="C2122" s="94" t="s">
        <v>32</v>
      </c>
      <c r="D2122" s="94" t="s">
        <v>13</v>
      </c>
      <c r="E2122" s="102" t="s">
        <v>661</v>
      </c>
      <c r="F2122" s="94">
        <v>300</v>
      </c>
      <c r="G2122" s="96"/>
      <c r="H2122" s="96">
        <f>H2123</f>
        <v>50</v>
      </c>
      <c r="I2122" s="96">
        <f t="shared" si="1054"/>
        <v>50</v>
      </c>
      <c r="J2122" s="96">
        <f t="shared" si="1054"/>
        <v>50</v>
      </c>
      <c r="K2122" s="96">
        <f t="shared" si="1054"/>
        <v>50</v>
      </c>
      <c r="L2122" s="96">
        <f t="shared" si="1029"/>
        <v>100</v>
      </c>
      <c r="M2122" s="96">
        <f t="shared" si="1030"/>
        <v>100</v>
      </c>
      <c r="N2122" s="60"/>
    </row>
    <row r="2123" spans="1:14" s="29" customFormat="1" ht="25.5">
      <c r="A2123" s="93" t="s">
        <v>294</v>
      </c>
      <c r="B2123" s="94" t="s">
        <v>795</v>
      </c>
      <c r="C2123" s="94" t="s">
        <v>32</v>
      </c>
      <c r="D2123" s="94" t="s">
        <v>13</v>
      </c>
      <c r="E2123" s="102" t="s">
        <v>661</v>
      </c>
      <c r="F2123" s="94">
        <v>320</v>
      </c>
      <c r="G2123" s="96"/>
      <c r="H2123" s="96">
        <v>50</v>
      </c>
      <c r="I2123" s="96">
        <v>50</v>
      </c>
      <c r="J2123" s="96">
        <v>50</v>
      </c>
      <c r="K2123" s="96">
        <v>50</v>
      </c>
      <c r="L2123" s="96">
        <f t="shared" si="1029"/>
        <v>100</v>
      </c>
      <c r="M2123" s="96">
        <f t="shared" si="1030"/>
        <v>100</v>
      </c>
      <c r="N2123" s="60"/>
    </row>
    <row r="2124" spans="1:14" s="28" customFormat="1">
      <c r="A2124" s="93"/>
      <c r="B2124" s="94"/>
      <c r="C2124" s="94"/>
      <c r="D2124" s="94"/>
      <c r="E2124" s="94"/>
      <c r="F2124" s="94"/>
      <c r="G2124" s="96"/>
      <c r="H2124" s="96"/>
      <c r="I2124" s="96"/>
      <c r="J2124" s="96"/>
      <c r="K2124" s="96"/>
      <c r="L2124" s="96"/>
      <c r="M2124" s="96"/>
      <c r="N2124" s="60"/>
    </row>
    <row r="2125" spans="1:14">
      <c r="A2125" s="93" t="s">
        <v>73</v>
      </c>
      <c r="B2125" s="94" t="s">
        <v>795</v>
      </c>
      <c r="C2125" s="94" t="s">
        <v>32</v>
      </c>
      <c r="D2125" s="94" t="s">
        <v>15</v>
      </c>
      <c r="E2125" s="95" t="s">
        <v>0</v>
      </c>
      <c r="F2125" s="95" t="s">
        <v>0</v>
      </c>
      <c r="G2125" s="96">
        <v>211.8</v>
      </c>
      <c r="H2125" s="96">
        <f>H2126</f>
        <v>211.8</v>
      </c>
      <c r="I2125" s="96">
        <f t="shared" ref="I2125:K2126" si="1055">I2126</f>
        <v>6.8</v>
      </c>
      <c r="J2125" s="96">
        <f t="shared" si="1055"/>
        <v>6.8</v>
      </c>
      <c r="K2125" s="96">
        <f t="shared" si="1055"/>
        <v>6.8</v>
      </c>
      <c r="L2125" s="96">
        <f t="shared" si="1029"/>
        <v>3.2105760151085927</v>
      </c>
      <c r="M2125" s="96">
        <f t="shared" si="1030"/>
        <v>100</v>
      </c>
    </row>
    <row r="2126" spans="1:14" ht="25.5">
      <c r="A2126" s="93" t="s">
        <v>404</v>
      </c>
      <c r="B2126" s="94" t="s">
        <v>795</v>
      </c>
      <c r="C2126" s="94" t="s">
        <v>32</v>
      </c>
      <c r="D2126" s="94" t="s">
        <v>15</v>
      </c>
      <c r="E2126" s="94" t="s">
        <v>405</v>
      </c>
      <c r="F2126" s="95" t="s">
        <v>0</v>
      </c>
      <c r="G2126" s="96">
        <v>211.8</v>
      </c>
      <c r="H2126" s="96">
        <f>H2127</f>
        <v>211.8</v>
      </c>
      <c r="I2126" s="96">
        <f t="shared" si="1055"/>
        <v>6.8</v>
      </c>
      <c r="J2126" s="96">
        <f t="shared" si="1055"/>
        <v>6.8</v>
      </c>
      <c r="K2126" s="96">
        <f t="shared" si="1055"/>
        <v>6.8</v>
      </c>
      <c r="L2126" s="96">
        <f t="shared" si="1029"/>
        <v>3.2105760151085927</v>
      </c>
      <c r="M2126" s="96">
        <f t="shared" si="1030"/>
        <v>100</v>
      </c>
    </row>
    <row r="2127" spans="1:14" ht="38.25">
      <c r="A2127" s="93" t="s">
        <v>828</v>
      </c>
      <c r="B2127" s="94" t="s">
        <v>795</v>
      </c>
      <c r="C2127" s="94" t="s">
        <v>32</v>
      </c>
      <c r="D2127" s="94" t="s">
        <v>15</v>
      </c>
      <c r="E2127" s="94" t="s">
        <v>829</v>
      </c>
      <c r="F2127" s="95" t="s">
        <v>0</v>
      </c>
      <c r="G2127" s="96">
        <v>211.8</v>
      </c>
      <c r="H2127" s="96">
        <f>H2128+H2131</f>
        <v>211.8</v>
      </c>
      <c r="I2127" s="96">
        <f t="shared" ref="I2127:K2127" si="1056">I2128+I2131</f>
        <v>6.8</v>
      </c>
      <c r="J2127" s="96">
        <f t="shared" si="1056"/>
        <v>6.8</v>
      </c>
      <c r="K2127" s="96">
        <f t="shared" si="1056"/>
        <v>6.8</v>
      </c>
      <c r="L2127" s="96">
        <f t="shared" si="1029"/>
        <v>3.2105760151085927</v>
      </c>
      <c r="M2127" s="96">
        <f t="shared" si="1030"/>
        <v>100</v>
      </c>
    </row>
    <row r="2128" spans="1:14" ht="38.25">
      <c r="A2128" s="93" t="s">
        <v>929</v>
      </c>
      <c r="B2128" s="94" t="s">
        <v>795</v>
      </c>
      <c r="C2128" s="94" t="s">
        <v>32</v>
      </c>
      <c r="D2128" s="94" t="s">
        <v>15</v>
      </c>
      <c r="E2128" s="94" t="s">
        <v>930</v>
      </c>
      <c r="F2128" s="95" t="s">
        <v>0</v>
      </c>
      <c r="G2128" s="96">
        <v>186.8</v>
      </c>
      <c r="H2128" s="96">
        <f>H2129</f>
        <v>186.8</v>
      </c>
      <c r="I2128" s="96">
        <f t="shared" ref="I2128:K2129" si="1057">I2129</f>
        <v>0</v>
      </c>
      <c r="J2128" s="96">
        <f t="shared" si="1057"/>
        <v>0</v>
      </c>
      <c r="K2128" s="96">
        <f t="shared" si="1057"/>
        <v>0</v>
      </c>
      <c r="L2128" s="96">
        <f t="shared" si="1029"/>
        <v>0</v>
      </c>
      <c r="M2128" s="96">
        <v>0</v>
      </c>
    </row>
    <row r="2129" spans="1:14" ht="25.5">
      <c r="A2129" s="93" t="s">
        <v>130</v>
      </c>
      <c r="B2129" s="94" t="s">
        <v>795</v>
      </c>
      <c r="C2129" s="94" t="s">
        <v>32</v>
      </c>
      <c r="D2129" s="94" t="s">
        <v>15</v>
      </c>
      <c r="E2129" s="94" t="s">
        <v>930</v>
      </c>
      <c r="F2129" s="94" t="s">
        <v>131</v>
      </c>
      <c r="G2129" s="96">
        <v>186.8</v>
      </c>
      <c r="H2129" s="96">
        <f>H2130</f>
        <v>186.8</v>
      </c>
      <c r="I2129" s="96">
        <f t="shared" si="1057"/>
        <v>0</v>
      </c>
      <c r="J2129" s="96">
        <f t="shared" si="1057"/>
        <v>0</v>
      </c>
      <c r="K2129" s="96">
        <f t="shared" si="1057"/>
        <v>0</v>
      </c>
      <c r="L2129" s="96">
        <f t="shared" si="1029"/>
        <v>0</v>
      </c>
      <c r="M2129" s="96">
        <v>0</v>
      </c>
    </row>
    <row r="2130" spans="1:14">
      <c r="A2130" s="93" t="s">
        <v>132</v>
      </c>
      <c r="B2130" s="94" t="s">
        <v>795</v>
      </c>
      <c r="C2130" s="94" t="s">
        <v>32</v>
      </c>
      <c r="D2130" s="94" t="s">
        <v>15</v>
      </c>
      <c r="E2130" s="94" t="s">
        <v>930</v>
      </c>
      <c r="F2130" s="94" t="s">
        <v>133</v>
      </c>
      <c r="G2130" s="96">
        <v>186.8</v>
      </c>
      <c r="H2130" s="96">
        <v>186.8</v>
      </c>
      <c r="I2130" s="96">
        <v>0</v>
      </c>
      <c r="J2130" s="96">
        <v>0</v>
      </c>
      <c r="K2130" s="96">
        <v>0</v>
      </c>
      <c r="L2130" s="96">
        <f t="shared" si="1029"/>
        <v>0</v>
      </c>
      <c r="M2130" s="96">
        <v>0</v>
      </c>
    </row>
    <row r="2131" spans="1:14" ht="38.25">
      <c r="A2131" s="93" t="s">
        <v>931</v>
      </c>
      <c r="B2131" s="94" t="s">
        <v>795</v>
      </c>
      <c r="C2131" s="94" t="s">
        <v>32</v>
      </c>
      <c r="D2131" s="94" t="s">
        <v>15</v>
      </c>
      <c r="E2131" s="94" t="s">
        <v>932</v>
      </c>
      <c r="F2131" s="95" t="s">
        <v>0</v>
      </c>
      <c r="G2131" s="96">
        <v>25</v>
      </c>
      <c r="H2131" s="96">
        <f>H2132</f>
        <v>25</v>
      </c>
      <c r="I2131" s="96">
        <f t="shared" ref="I2131:K2132" si="1058">I2132</f>
        <v>6.8</v>
      </c>
      <c r="J2131" s="96">
        <f t="shared" si="1058"/>
        <v>6.8</v>
      </c>
      <c r="K2131" s="96">
        <f t="shared" si="1058"/>
        <v>6.8</v>
      </c>
      <c r="L2131" s="96">
        <f t="shared" si="1029"/>
        <v>27.200000000000003</v>
      </c>
      <c r="M2131" s="96">
        <f t="shared" si="1030"/>
        <v>100</v>
      </c>
    </row>
    <row r="2132" spans="1:14" ht="25.5">
      <c r="A2132" s="93" t="s">
        <v>130</v>
      </c>
      <c r="B2132" s="94" t="s">
        <v>795</v>
      </c>
      <c r="C2132" s="94" t="s">
        <v>32</v>
      </c>
      <c r="D2132" s="94" t="s">
        <v>15</v>
      </c>
      <c r="E2132" s="94" t="s">
        <v>932</v>
      </c>
      <c r="F2132" s="94" t="s">
        <v>131</v>
      </c>
      <c r="G2132" s="96">
        <v>25</v>
      </c>
      <c r="H2132" s="96">
        <f>H2133</f>
        <v>25</v>
      </c>
      <c r="I2132" s="96">
        <f t="shared" si="1058"/>
        <v>6.8</v>
      </c>
      <c r="J2132" s="96">
        <f t="shared" si="1058"/>
        <v>6.8</v>
      </c>
      <c r="K2132" s="96">
        <f t="shared" si="1058"/>
        <v>6.8</v>
      </c>
      <c r="L2132" s="96">
        <f t="shared" si="1029"/>
        <v>27.200000000000003</v>
      </c>
      <c r="M2132" s="96">
        <f t="shared" si="1030"/>
        <v>100</v>
      </c>
    </row>
    <row r="2133" spans="1:14">
      <c r="A2133" s="93" t="s">
        <v>132</v>
      </c>
      <c r="B2133" s="94" t="s">
        <v>795</v>
      </c>
      <c r="C2133" s="94" t="s">
        <v>32</v>
      </c>
      <c r="D2133" s="94" t="s">
        <v>15</v>
      </c>
      <c r="E2133" s="94" t="s">
        <v>932</v>
      </c>
      <c r="F2133" s="94" t="s">
        <v>133</v>
      </c>
      <c r="G2133" s="96">
        <v>25</v>
      </c>
      <c r="H2133" s="96">
        <v>25</v>
      </c>
      <c r="I2133" s="96">
        <v>6.8</v>
      </c>
      <c r="J2133" s="96">
        <v>6.8</v>
      </c>
      <c r="K2133" s="96">
        <v>6.8</v>
      </c>
      <c r="L2133" s="96">
        <f t="shared" si="1029"/>
        <v>27.200000000000003</v>
      </c>
      <c r="M2133" s="96">
        <f t="shared" si="1030"/>
        <v>100</v>
      </c>
    </row>
    <row r="2134" spans="1:14" s="28" customFormat="1">
      <c r="A2134" s="93"/>
      <c r="B2134" s="94"/>
      <c r="C2134" s="94"/>
      <c r="D2134" s="94"/>
      <c r="E2134" s="94"/>
      <c r="F2134" s="94"/>
      <c r="G2134" s="96"/>
      <c r="H2134" s="96"/>
      <c r="I2134" s="96"/>
      <c r="J2134" s="96"/>
      <c r="K2134" s="96"/>
      <c r="L2134" s="96"/>
      <c r="M2134" s="96"/>
      <c r="N2134" s="60"/>
    </row>
    <row r="2135" spans="1:14">
      <c r="A2135" s="93" t="s">
        <v>74</v>
      </c>
      <c r="B2135" s="94" t="s">
        <v>795</v>
      </c>
      <c r="C2135" s="94" t="s">
        <v>32</v>
      </c>
      <c r="D2135" s="94" t="s">
        <v>19</v>
      </c>
      <c r="E2135" s="95" t="s">
        <v>0</v>
      </c>
      <c r="F2135" s="95" t="s">
        <v>0</v>
      </c>
      <c r="G2135" s="96">
        <v>82312</v>
      </c>
      <c r="H2135" s="96">
        <f>H2136+H2155+H2167</f>
        <v>83432.3</v>
      </c>
      <c r="I2135" s="96">
        <f t="shared" ref="I2135:K2135" si="1059">I2136+I2155+I2167</f>
        <v>50283.42</v>
      </c>
      <c r="J2135" s="96">
        <f t="shared" si="1059"/>
        <v>50267.898700000005</v>
      </c>
      <c r="K2135" s="96">
        <f t="shared" si="1059"/>
        <v>48555.104749999999</v>
      </c>
      <c r="L2135" s="96">
        <f t="shared" si="1029"/>
        <v>58.19701092981974</v>
      </c>
      <c r="M2135" s="96">
        <f t="shared" si="1030"/>
        <v>96.562852626173807</v>
      </c>
    </row>
    <row r="2136" spans="1:14" ht="25.5">
      <c r="A2136" s="93" t="s">
        <v>404</v>
      </c>
      <c r="B2136" s="94" t="s">
        <v>795</v>
      </c>
      <c r="C2136" s="94" t="s">
        <v>32</v>
      </c>
      <c r="D2136" s="94" t="s">
        <v>19</v>
      </c>
      <c r="E2136" s="94" t="s">
        <v>405</v>
      </c>
      <c r="F2136" s="95" t="s">
        <v>0</v>
      </c>
      <c r="G2136" s="96">
        <v>41565.199999999997</v>
      </c>
      <c r="H2136" s="96">
        <f>H2137+H2141+H2148</f>
        <v>41565.200000000004</v>
      </c>
      <c r="I2136" s="96">
        <f t="shared" ref="I2136:K2136" si="1060">I2137+I2141+I2148</f>
        <v>28967.119999999999</v>
      </c>
      <c r="J2136" s="96">
        <f t="shared" si="1060"/>
        <v>28951.598699999999</v>
      </c>
      <c r="K2136" s="96">
        <f t="shared" si="1060"/>
        <v>27726.197120000001</v>
      </c>
      <c r="L2136" s="96">
        <f t="shared" si="1029"/>
        <v>66.705313868332155</v>
      </c>
      <c r="M2136" s="96">
        <f t="shared" si="1030"/>
        <v>95.716098528262393</v>
      </c>
    </row>
    <row r="2137" spans="1:14" ht="38.25">
      <c r="A2137" s="93" t="s">
        <v>828</v>
      </c>
      <c r="B2137" s="94" t="s">
        <v>795</v>
      </c>
      <c r="C2137" s="94" t="s">
        <v>32</v>
      </c>
      <c r="D2137" s="94" t="s">
        <v>19</v>
      </c>
      <c r="E2137" s="94" t="s">
        <v>829</v>
      </c>
      <c r="F2137" s="95" t="s">
        <v>0</v>
      </c>
      <c r="G2137" s="96">
        <v>33959.9</v>
      </c>
      <c r="H2137" s="96">
        <f>H2138</f>
        <v>33959.9</v>
      </c>
      <c r="I2137" s="96">
        <f t="shared" ref="I2137:K2139" si="1061">I2138</f>
        <v>25470.02</v>
      </c>
      <c r="J2137" s="96">
        <f t="shared" si="1061"/>
        <v>25470.02</v>
      </c>
      <c r="K2137" s="96">
        <f t="shared" si="1061"/>
        <v>24406.109700000001</v>
      </c>
      <c r="L2137" s="96">
        <f t="shared" si="1029"/>
        <v>71.867436888801208</v>
      </c>
      <c r="M2137" s="96">
        <f t="shared" si="1030"/>
        <v>95.82289177629228</v>
      </c>
    </row>
    <row r="2138" spans="1:14" ht="25.5">
      <c r="A2138" s="93" t="s">
        <v>933</v>
      </c>
      <c r="B2138" s="94" t="s">
        <v>795</v>
      </c>
      <c r="C2138" s="94" t="s">
        <v>32</v>
      </c>
      <c r="D2138" s="94" t="s">
        <v>19</v>
      </c>
      <c r="E2138" s="94" t="s">
        <v>934</v>
      </c>
      <c r="F2138" s="95" t="s">
        <v>0</v>
      </c>
      <c r="G2138" s="96">
        <v>33959.9</v>
      </c>
      <c r="H2138" s="96">
        <f>H2139</f>
        <v>33959.9</v>
      </c>
      <c r="I2138" s="96">
        <f t="shared" si="1061"/>
        <v>25470.02</v>
      </c>
      <c r="J2138" s="96">
        <f t="shared" si="1061"/>
        <v>25470.02</v>
      </c>
      <c r="K2138" s="96">
        <f t="shared" si="1061"/>
        <v>24406.109700000001</v>
      </c>
      <c r="L2138" s="96">
        <f t="shared" si="1029"/>
        <v>71.867436888801208</v>
      </c>
      <c r="M2138" s="96">
        <f t="shared" si="1030"/>
        <v>95.82289177629228</v>
      </c>
    </row>
    <row r="2139" spans="1:14">
      <c r="A2139" s="93" t="s">
        <v>105</v>
      </c>
      <c r="B2139" s="94" t="s">
        <v>795</v>
      </c>
      <c r="C2139" s="94" t="s">
        <v>32</v>
      </c>
      <c r="D2139" s="94" t="s">
        <v>19</v>
      </c>
      <c r="E2139" s="94" t="s">
        <v>934</v>
      </c>
      <c r="F2139" s="94" t="s">
        <v>106</v>
      </c>
      <c r="G2139" s="96">
        <v>33959.9</v>
      </c>
      <c r="H2139" s="96">
        <f>H2140</f>
        <v>33959.9</v>
      </c>
      <c r="I2139" s="96">
        <f t="shared" si="1061"/>
        <v>25470.02</v>
      </c>
      <c r="J2139" s="96">
        <f t="shared" si="1061"/>
        <v>25470.02</v>
      </c>
      <c r="K2139" s="96">
        <f t="shared" si="1061"/>
        <v>24406.109700000001</v>
      </c>
      <c r="L2139" s="96">
        <f t="shared" si="1029"/>
        <v>71.867436888801208</v>
      </c>
      <c r="M2139" s="96">
        <f t="shared" si="1030"/>
        <v>95.82289177629228</v>
      </c>
    </row>
    <row r="2140" spans="1:14">
      <c r="A2140" s="93" t="s">
        <v>107</v>
      </c>
      <c r="B2140" s="94" t="s">
        <v>795</v>
      </c>
      <c r="C2140" s="94" t="s">
        <v>32</v>
      </c>
      <c r="D2140" s="94" t="s">
        <v>19</v>
      </c>
      <c r="E2140" s="94" t="s">
        <v>934</v>
      </c>
      <c r="F2140" s="94" t="s">
        <v>108</v>
      </c>
      <c r="G2140" s="96">
        <v>33959.9</v>
      </c>
      <c r="H2140" s="96">
        <v>33959.9</v>
      </c>
      <c r="I2140" s="96">
        <v>25470.02</v>
      </c>
      <c r="J2140" s="96">
        <v>25470.02</v>
      </c>
      <c r="K2140" s="96">
        <v>24406.109700000001</v>
      </c>
      <c r="L2140" s="96">
        <f t="shared" si="1029"/>
        <v>71.867436888801208</v>
      </c>
      <c r="M2140" s="96">
        <f t="shared" si="1030"/>
        <v>95.82289177629228</v>
      </c>
    </row>
    <row r="2141" spans="1:14" ht="25.5">
      <c r="A2141" s="93" t="s">
        <v>839</v>
      </c>
      <c r="B2141" s="94" t="s">
        <v>795</v>
      </c>
      <c r="C2141" s="94" t="s">
        <v>32</v>
      </c>
      <c r="D2141" s="94" t="s">
        <v>19</v>
      </c>
      <c r="E2141" s="94" t="s">
        <v>840</v>
      </c>
      <c r="F2141" s="95" t="s">
        <v>0</v>
      </c>
      <c r="G2141" s="96">
        <v>4967.8999999999996</v>
      </c>
      <c r="H2141" s="96">
        <f>H2142+H2145</f>
        <v>4967.8999999999996</v>
      </c>
      <c r="I2141" s="96">
        <f t="shared" ref="I2141:K2141" si="1062">I2142+I2145</f>
        <v>2109.1</v>
      </c>
      <c r="J2141" s="96">
        <f t="shared" si="1062"/>
        <v>2109.1</v>
      </c>
      <c r="K2141" s="96">
        <f t="shared" si="1062"/>
        <v>1947.6087199999999</v>
      </c>
      <c r="L2141" s="96">
        <f t="shared" ref="L2141:L2205" si="1063">K2141/H2141*100</f>
        <v>39.203863201755269</v>
      </c>
      <c r="M2141" s="96">
        <f t="shared" ref="M2141:M2205" si="1064">K2141/I2141*100</f>
        <v>92.343118865866956</v>
      </c>
    </row>
    <row r="2142" spans="1:14" ht="25.5">
      <c r="A2142" s="93" t="s">
        <v>935</v>
      </c>
      <c r="B2142" s="94" t="s">
        <v>795</v>
      </c>
      <c r="C2142" s="94" t="s">
        <v>32</v>
      </c>
      <c r="D2142" s="94" t="s">
        <v>19</v>
      </c>
      <c r="E2142" s="94" t="s">
        <v>936</v>
      </c>
      <c r="F2142" s="95" t="s">
        <v>0</v>
      </c>
      <c r="G2142" s="96">
        <v>520</v>
      </c>
      <c r="H2142" s="96">
        <f>H2143</f>
        <v>520</v>
      </c>
      <c r="I2142" s="96">
        <f t="shared" ref="I2142:K2143" si="1065">I2143</f>
        <v>300</v>
      </c>
      <c r="J2142" s="96">
        <f t="shared" si="1065"/>
        <v>300</v>
      </c>
      <c r="K2142" s="96">
        <f t="shared" si="1065"/>
        <v>300</v>
      </c>
      <c r="L2142" s="96">
        <f t="shared" si="1063"/>
        <v>57.692307692307686</v>
      </c>
      <c r="M2142" s="96">
        <f t="shared" si="1064"/>
        <v>100</v>
      </c>
    </row>
    <row r="2143" spans="1:14" ht="25.5">
      <c r="A2143" s="93" t="s">
        <v>130</v>
      </c>
      <c r="B2143" s="94" t="s">
        <v>795</v>
      </c>
      <c r="C2143" s="94" t="s">
        <v>32</v>
      </c>
      <c r="D2143" s="94" t="s">
        <v>19</v>
      </c>
      <c r="E2143" s="94" t="s">
        <v>936</v>
      </c>
      <c r="F2143" s="94" t="s">
        <v>131</v>
      </c>
      <c r="G2143" s="96">
        <v>520</v>
      </c>
      <c r="H2143" s="96">
        <f>H2144</f>
        <v>520</v>
      </c>
      <c r="I2143" s="96">
        <f t="shared" si="1065"/>
        <v>300</v>
      </c>
      <c r="J2143" s="96">
        <f t="shared" si="1065"/>
        <v>300</v>
      </c>
      <c r="K2143" s="96">
        <f t="shared" si="1065"/>
        <v>300</v>
      </c>
      <c r="L2143" s="96">
        <f t="shared" si="1063"/>
        <v>57.692307692307686</v>
      </c>
      <c r="M2143" s="96">
        <f t="shared" si="1064"/>
        <v>100</v>
      </c>
    </row>
    <row r="2144" spans="1:14">
      <c r="A2144" s="93" t="s">
        <v>132</v>
      </c>
      <c r="B2144" s="94" t="s">
        <v>795</v>
      </c>
      <c r="C2144" s="94" t="s">
        <v>32</v>
      </c>
      <c r="D2144" s="94" t="s">
        <v>19</v>
      </c>
      <c r="E2144" s="94" t="s">
        <v>936</v>
      </c>
      <c r="F2144" s="94" t="s">
        <v>133</v>
      </c>
      <c r="G2144" s="96">
        <v>520</v>
      </c>
      <c r="H2144" s="96">
        <v>520</v>
      </c>
      <c r="I2144" s="96">
        <v>300</v>
      </c>
      <c r="J2144" s="96">
        <v>300</v>
      </c>
      <c r="K2144" s="96">
        <v>300</v>
      </c>
      <c r="L2144" s="96">
        <f t="shared" si="1063"/>
        <v>57.692307692307686</v>
      </c>
      <c r="M2144" s="96">
        <f t="shared" si="1064"/>
        <v>100</v>
      </c>
    </row>
    <row r="2145" spans="1:13" ht="25.5">
      <c r="A2145" s="93" t="s">
        <v>937</v>
      </c>
      <c r="B2145" s="94" t="s">
        <v>795</v>
      </c>
      <c r="C2145" s="94" t="s">
        <v>32</v>
      </c>
      <c r="D2145" s="94" t="s">
        <v>19</v>
      </c>
      <c r="E2145" s="94" t="s">
        <v>938</v>
      </c>
      <c r="F2145" s="95" t="s">
        <v>0</v>
      </c>
      <c r="G2145" s="96">
        <v>4447.8999999999996</v>
      </c>
      <c r="H2145" s="96">
        <f>H2146</f>
        <v>4447.8999999999996</v>
      </c>
      <c r="I2145" s="96">
        <f t="shared" ref="I2145:K2146" si="1066">I2146</f>
        <v>1809.1</v>
      </c>
      <c r="J2145" s="96">
        <f t="shared" si="1066"/>
        <v>1809.1</v>
      </c>
      <c r="K2145" s="96">
        <f t="shared" si="1066"/>
        <v>1647.6087199999999</v>
      </c>
      <c r="L2145" s="96">
        <f t="shared" si="1063"/>
        <v>37.042395737314237</v>
      </c>
      <c r="M2145" s="96">
        <f t="shared" si="1064"/>
        <v>91.073391188989007</v>
      </c>
    </row>
    <row r="2146" spans="1:13">
      <c r="A2146" s="93" t="s">
        <v>105</v>
      </c>
      <c r="B2146" s="94" t="s">
        <v>795</v>
      </c>
      <c r="C2146" s="94" t="s">
        <v>32</v>
      </c>
      <c r="D2146" s="94" t="s">
        <v>19</v>
      </c>
      <c r="E2146" s="94" t="s">
        <v>938</v>
      </c>
      <c r="F2146" s="94" t="s">
        <v>106</v>
      </c>
      <c r="G2146" s="96">
        <v>4447.8999999999996</v>
      </c>
      <c r="H2146" s="96">
        <f>H2147</f>
        <v>4447.8999999999996</v>
      </c>
      <c r="I2146" s="96">
        <f t="shared" si="1066"/>
        <v>1809.1</v>
      </c>
      <c r="J2146" s="96">
        <f t="shared" si="1066"/>
        <v>1809.1</v>
      </c>
      <c r="K2146" s="96">
        <f t="shared" si="1066"/>
        <v>1647.6087199999999</v>
      </c>
      <c r="L2146" s="96">
        <f t="shared" si="1063"/>
        <v>37.042395737314237</v>
      </c>
      <c r="M2146" s="96">
        <f t="shared" si="1064"/>
        <v>91.073391188989007</v>
      </c>
    </row>
    <row r="2147" spans="1:13">
      <c r="A2147" s="93" t="s">
        <v>107</v>
      </c>
      <c r="B2147" s="94" t="s">
        <v>795</v>
      </c>
      <c r="C2147" s="94" t="s">
        <v>32</v>
      </c>
      <c r="D2147" s="94" t="s">
        <v>19</v>
      </c>
      <c r="E2147" s="94" t="s">
        <v>938</v>
      </c>
      <c r="F2147" s="94" t="s">
        <v>108</v>
      </c>
      <c r="G2147" s="96">
        <v>4447.8999999999996</v>
      </c>
      <c r="H2147" s="96">
        <v>4447.8999999999996</v>
      </c>
      <c r="I2147" s="96">
        <v>1809.1</v>
      </c>
      <c r="J2147" s="96">
        <v>1809.1</v>
      </c>
      <c r="K2147" s="96">
        <v>1647.6087199999999</v>
      </c>
      <c r="L2147" s="96">
        <f t="shared" si="1063"/>
        <v>37.042395737314237</v>
      </c>
      <c r="M2147" s="96">
        <f t="shared" si="1064"/>
        <v>91.073391188989007</v>
      </c>
    </row>
    <row r="2148" spans="1:13" ht="25.5">
      <c r="A2148" s="93" t="s">
        <v>939</v>
      </c>
      <c r="B2148" s="94" t="s">
        <v>795</v>
      </c>
      <c r="C2148" s="94" t="s">
        <v>32</v>
      </c>
      <c r="D2148" s="94" t="s">
        <v>19</v>
      </c>
      <c r="E2148" s="94" t="s">
        <v>940</v>
      </c>
      <c r="F2148" s="95" t="s">
        <v>0</v>
      </c>
      <c r="G2148" s="96">
        <v>2637.4</v>
      </c>
      <c r="H2148" s="96">
        <f>H2149+H2152</f>
        <v>2637.4</v>
      </c>
      <c r="I2148" s="96">
        <f t="shared" ref="I2148:K2148" si="1067">I2149+I2152</f>
        <v>1388</v>
      </c>
      <c r="J2148" s="96">
        <f t="shared" si="1067"/>
        <v>1372.4787000000001</v>
      </c>
      <c r="K2148" s="96">
        <f t="shared" si="1067"/>
        <v>1372.4787000000001</v>
      </c>
      <c r="L2148" s="96">
        <f t="shared" si="1063"/>
        <v>52.039080154697814</v>
      </c>
      <c r="M2148" s="96">
        <f t="shared" si="1064"/>
        <v>98.881750720461099</v>
      </c>
    </row>
    <row r="2149" spans="1:13" ht="25.5">
      <c r="A2149" s="93" t="s">
        <v>832</v>
      </c>
      <c r="B2149" s="94" t="s">
        <v>795</v>
      </c>
      <c r="C2149" s="94" t="s">
        <v>32</v>
      </c>
      <c r="D2149" s="94" t="s">
        <v>19</v>
      </c>
      <c r="E2149" s="94" t="s">
        <v>941</v>
      </c>
      <c r="F2149" s="95" t="s">
        <v>0</v>
      </c>
      <c r="G2149" s="96">
        <v>150</v>
      </c>
      <c r="H2149" s="96">
        <f>H2150</f>
        <v>150</v>
      </c>
      <c r="I2149" s="96">
        <f t="shared" ref="I2149:K2150" si="1068">I2150</f>
        <v>50</v>
      </c>
      <c r="J2149" s="96">
        <f t="shared" si="1068"/>
        <v>34.478700000000003</v>
      </c>
      <c r="K2149" s="96">
        <f t="shared" si="1068"/>
        <v>34.478700000000003</v>
      </c>
      <c r="L2149" s="96">
        <f t="shared" si="1063"/>
        <v>22.985800000000005</v>
      </c>
      <c r="M2149" s="96">
        <v>0</v>
      </c>
    </row>
    <row r="2150" spans="1:13">
      <c r="A2150" s="93" t="s">
        <v>152</v>
      </c>
      <c r="B2150" s="94" t="s">
        <v>795</v>
      </c>
      <c r="C2150" s="94" t="s">
        <v>32</v>
      </c>
      <c r="D2150" s="94" t="s">
        <v>19</v>
      </c>
      <c r="E2150" s="94" t="s">
        <v>941</v>
      </c>
      <c r="F2150" s="94" t="s">
        <v>153</v>
      </c>
      <c r="G2150" s="96">
        <v>150</v>
      </c>
      <c r="H2150" s="96">
        <f>H2151</f>
        <v>150</v>
      </c>
      <c r="I2150" s="96">
        <f t="shared" si="1068"/>
        <v>50</v>
      </c>
      <c r="J2150" s="96">
        <f t="shared" si="1068"/>
        <v>34.478700000000003</v>
      </c>
      <c r="K2150" s="96">
        <f t="shared" si="1068"/>
        <v>34.478700000000003</v>
      </c>
      <c r="L2150" s="96">
        <f t="shared" si="1063"/>
        <v>22.985800000000005</v>
      </c>
      <c r="M2150" s="96">
        <v>0</v>
      </c>
    </row>
    <row r="2151" spans="1:13" ht="25.5">
      <c r="A2151" s="93" t="s">
        <v>154</v>
      </c>
      <c r="B2151" s="94" t="s">
        <v>795</v>
      </c>
      <c r="C2151" s="94" t="s">
        <v>32</v>
      </c>
      <c r="D2151" s="94" t="s">
        <v>19</v>
      </c>
      <c r="E2151" s="94" t="s">
        <v>941</v>
      </c>
      <c r="F2151" s="94" t="s">
        <v>155</v>
      </c>
      <c r="G2151" s="96">
        <v>150</v>
      </c>
      <c r="H2151" s="96">
        <v>150</v>
      </c>
      <c r="I2151" s="96">
        <v>50</v>
      </c>
      <c r="J2151" s="96">
        <v>34.478700000000003</v>
      </c>
      <c r="K2151" s="96">
        <v>34.478700000000003</v>
      </c>
      <c r="L2151" s="96">
        <f t="shared" si="1063"/>
        <v>22.985800000000005</v>
      </c>
      <c r="M2151" s="96">
        <v>0</v>
      </c>
    </row>
    <row r="2152" spans="1:13" ht="25.5">
      <c r="A2152" s="93" t="s">
        <v>935</v>
      </c>
      <c r="B2152" s="94" t="s">
        <v>795</v>
      </c>
      <c r="C2152" s="94" t="s">
        <v>32</v>
      </c>
      <c r="D2152" s="94" t="s">
        <v>19</v>
      </c>
      <c r="E2152" s="94" t="s">
        <v>942</v>
      </c>
      <c r="F2152" s="95" t="s">
        <v>0</v>
      </c>
      <c r="G2152" s="96">
        <v>2487.4</v>
      </c>
      <c r="H2152" s="96">
        <f>H2153</f>
        <v>2487.4</v>
      </c>
      <c r="I2152" s="96">
        <f t="shared" ref="I2152:K2153" si="1069">I2153</f>
        <v>1338</v>
      </c>
      <c r="J2152" s="96">
        <f t="shared" si="1069"/>
        <v>1338</v>
      </c>
      <c r="K2152" s="96">
        <f t="shared" si="1069"/>
        <v>1338</v>
      </c>
      <c r="L2152" s="96">
        <f t="shared" si="1063"/>
        <v>53.791107180188149</v>
      </c>
      <c r="M2152" s="96">
        <f t="shared" si="1064"/>
        <v>100</v>
      </c>
    </row>
    <row r="2153" spans="1:13" ht="25.5">
      <c r="A2153" s="93" t="s">
        <v>130</v>
      </c>
      <c r="B2153" s="94" t="s">
        <v>795</v>
      </c>
      <c r="C2153" s="94" t="s">
        <v>32</v>
      </c>
      <c r="D2153" s="94" t="s">
        <v>19</v>
      </c>
      <c r="E2153" s="94" t="s">
        <v>942</v>
      </c>
      <c r="F2153" s="94" t="s">
        <v>131</v>
      </c>
      <c r="G2153" s="96">
        <v>2487.4</v>
      </c>
      <c r="H2153" s="114">
        <f>H2154</f>
        <v>2487.4</v>
      </c>
      <c r="I2153" s="114">
        <f t="shared" si="1069"/>
        <v>1338</v>
      </c>
      <c r="J2153" s="114">
        <f t="shared" si="1069"/>
        <v>1338</v>
      </c>
      <c r="K2153" s="114">
        <f t="shared" si="1069"/>
        <v>1338</v>
      </c>
      <c r="L2153" s="96">
        <f t="shared" si="1063"/>
        <v>53.791107180188149</v>
      </c>
      <c r="M2153" s="96">
        <f t="shared" si="1064"/>
        <v>100</v>
      </c>
    </row>
    <row r="2154" spans="1:13">
      <c r="A2154" s="93" t="s">
        <v>132</v>
      </c>
      <c r="B2154" s="94" t="s">
        <v>795</v>
      </c>
      <c r="C2154" s="94" t="s">
        <v>32</v>
      </c>
      <c r="D2154" s="94" t="s">
        <v>19</v>
      </c>
      <c r="E2154" s="94" t="s">
        <v>942</v>
      </c>
      <c r="F2154" s="94" t="s">
        <v>133</v>
      </c>
      <c r="G2154" s="96">
        <v>2487.4</v>
      </c>
      <c r="H2154" s="96">
        <v>2487.4</v>
      </c>
      <c r="I2154" s="96">
        <v>1338</v>
      </c>
      <c r="J2154" s="96">
        <v>1338</v>
      </c>
      <c r="K2154" s="96">
        <v>1338</v>
      </c>
      <c r="L2154" s="96">
        <f t="shared" si="1063"/>
        <v>53.791107180188149</v>
      </c>
      <c r="M2154" s="96">
        <f t="shared" si="1064"/>
        <v>100</v>
      </c>
    </row>
    <row r="2155" spans="1:13" ht="38.25">
      <c r="A2155" s="93" t="s">
        <v>796</v>
      </c>
      <c r="B2155" s="94" t="s">
        <v>795</v>
      </c>
      <c r="C2155" s="94" t="s">
        <v>32</v>
      </c>
      <c r="D2155" s="94" t="s">
        <v>19</v>
      </c>
      <c r="E2155" s="94" t="s">
        <v>797</v>
      </c>
      <c r="F2155" s="95" t="s">
        <v>0</v>
      </c>
      <c r="G2155" s="96">
        <v>40746.800000000003</v>
      </c>
      <c r="H2155" s="96">
        <f>H2156+H2160</f>
        <v>40746.800000000003</v>
      </c>
      <c r="I2155" s="96">
        <f t="shared" ref="I2155:K2155" si="1070">I2156+I2160</f>
        <v>20196</v>
      </c>
      <c r="J2155" s="96">
        <f t="shared" si="1070"/>
        <v>20196</v>
      </c>
      <c r="K2155" s="96">
        <f t="shared" si="1070"/>
        <v>19708.607629999999</v>
      </c>
      <c r="L2155" s="96">
        <f t="shared" si="1063"/>
        <v>48.368479561585197</v>
      </c>
      <c r="M2155" s="96">
        <f t="shared" si="1064"/>
        <v>97.586688601703301</v>
      </c>
    </row>
    <row r="2156" spans="1:13" ht="25.5">
      <c r="A2156" s="93" t="s">
        <v>804</v>
      </c>
      <c r="B2156" s="94" t="s">
        <v>795</v>
      </c>
      <c r="C2156" s="94" t="s">
        <v>32</v>
      </c>
      <c r="D2156" s="94" t="s">
        <v>19</v>
      </c>
      <c r="E2156" s="94" t="s">
        <v>805</v>
      </c>
      <c r="F2156" s="95" t="s">
        <v>0</v>
      </c>
      <c r="G2156" s="96">
        <v>38925</v>
      </c>
      <c r="H2156" s="96">
        <f>H2157</f>
        <v>38925</v>
      </c>
      <c r="I2156" s="96">
        <f t="shared" ref="I2156:K2158" si="1071">I2157</f>
        <v>19092</v>
      </c>
      <c r="J2156" s="96">
        <f t="shared" si="1071"/>
        <v>19092</v>
      </c>
      <c r="K2156" s="96">
        <f t="shared" si="1071"/>
        <v>18604.607629999999</v>
      </c>
      <c r="L2156" s="96">
        <f t="shared" si="1063"/>
        <v>47.796037585099548</v>
      </c>
      <c r="M2156" s="96">
        <f t="shared" si="1064"/>
        <v>97.447138225434728</v>
      </c>
    </row>
    <row r="2157" spans="1:13">
      <c r="A2157" s="93" t="s">
        <v>927</v>
      </c>
      <c r="B2157" s="94" t="s">
        <v>795</v>
      </c>
      <c r="C2157" s="94" t="s">
        <v>32</v>
      </c>
      <c r="D2157" s="94" t="s">
        <v>19</v>
      </c>
      <c r="E2157" s="94" t="s">
        <v>928</v>
      </c>
      <c r="F2157" s="95" t="s">
        <v>0</v>
      </c>
      <c r="G2157" s="96">
        <v>38925</v>
      </c>
      <c r="H2157" s="96">
        <f>H2158</f>
        <v>38925</v>
      </c>
      <c r="I2157" s="96">
        <f t="shared" si="1071"/>
        <v>19092</v>
      </c>
      <c r="J2157" s="96">
        <f t="shared" si="1071"/>
        <v>19092</v>
      </c>
      <c r="K2157" s="96">
        <f t="shared" si="1071"/>
        <v>18604.607629999999</v>
      </c>
      <c r="L2157" s="96">
        <f t="shared" si="1063"/>
        <v>47.796037585099548</v>
      </c>
      <c r="M2157" s="96">
        <f t="shared" si="1064"/>
        <v>97.447138225434728</v>
      </c>
    </row>
    <row r="2158" spans="1:13">
      <c r="A2158" s="93" t="s">
        <v>105</v>
      </c>
      <c r="B2158" s="94" t="s">
        <v>795</v>
      </c>
      <c r="C2158" s="94" t="s">
        <v>32</v>
      </c>
      <c r="D2158" s="94" t="s">
        <v>19</v>
      </c>
      <c r="E2158" s="94" t="s">
        <v>928</v>
      </c>
      <c r="F2158" s="94" t="s">
        <v>106</v>
      </c>
      <c r="G2158" s="96">
        <v>38925</v>
      </c>
      <c r="H2158" s="96">
        <f>H2159</f>
        <v>38925</v>
      </c>
      <c r="I2158" s="96">
        <f t="shared" si="1071"/>
        <v>19092</v>
      </c>
      <c r="J2158" s="96">
        <f t="shared" si="1071"/>
        <v>19092</v>
      </c>
      <c r="K2158" s="96">
        <f t="shared" si="1071"/>
        <v>18604.607629999999</v>
      </c>
      <c r="L2158" s="96">
        <f t="shared" si="1063"/>
        <v>47.796037585099548</v>
      </c>
      <c r="M2158" s="96">
        <f t="shared" si="1064"/>
        <v>97.447138225434728</v>
      </c>
    </row>
    <row r="2159" spans="1:13" ht="25.5">
      <c r="A2159" s="93" t="s">
        <v>943</v>
      </c>
      <c r="B2159" s="94" t="s">
        <v>795</v>
      </c>
      <c r="C2159" s="94" t="s">
        <v>32</v>
      </c>
      <c r="D2159" s="94" t="s">
        <v>19</v>
      </c>
      <c r="E2159" s="94" t="s">
        <v>928</v>
      </c>
      <c r="F2159" s="94" t="s">
        <v>944</v>
      </c>
      <c r="G2159" s="96">
        <v>38925</v>
      </c>
      <c r="H2159" s="96">
        <v>38925</v>
      </c>
      <c r="I2159" s="96">
        <v>19092</v>
      </c>
      <c r="J2159" s="96">
        <v>19092</v>
      </c>
      <c r="K2159" s="96">
        <v>18604.607629999999</v>
      </c>
      <c r="L2159" s="96">
        <f t="shared" si="1063"/>
        <v>47.796037585099548</v>
      </c>
      <c r="M2159" s="96">
        <f t="shared" si="1064"/>
        <v>97.447138225434728</v>
      </c>
    </row>
    <row r="2160" spans="1:13" ht="38.25">
      <c r="A2160" s="93" t="s">
        <v>945</v>
      </c>
      <c r="B2160" s="94" t="s">
        <v>795</v>
      </c>
      <c r="C2160" s="94" t="s">
        <v>32</v>
      </c>
      <c r="D2160" s="94" t="s">
        <v>19</v>
      </c>
      <c r="E2160" s="94" t="s">
        <v>946</v>
      </c>
      <c r="F2160" s="95" t="s">
        <v>0</v>
      </c>
      <c r="G2160" s="96">
        <v>1821.8</v>
      </c>
      <c r="H2160" s="96">
        <f>H2161+H2164</f>
        <v>1821.8</v>
      </c>
      <c r="I2160" s="96">
        <f t="shared" ref="I2160:K2160" si="1072">I2161+I2164</f>
        <v>1104</v>
      </c>
      <c r="J2160" s="96">
        <f t="shared" si="1072"/>
        <v>1104</v>
      </c>
      <c r="K2160" s="96">
        <f t="shared" si="1072"/>
        <v>1104</v>
      </c>
      <c r="L2160" s="96">
        <f t="shared" si="1063"/>
        <v>60.599407179712372</v>
      </c>
      <c r="M2160" s="96">
        <f t="shared" si="1064"/>
        <v>100</v>
      </c>
    </row>
    <row r="2161" spans="1:14" ht="51">
      <c r="A2161" s="93" t="s">
        <v>947</v>
      </c>
      <c r="B2161" s="94" t="s">
        <v>795</v>
      </c>
      <c r="C2161" s="94" t="s">
        <v>32</v>
      </c>
      <c r="D2161" s="94" t="s">
        <v>19</v>
      </c>
      <c r="E2161" s="94" t="s">
        <v>948</v>
      </c>
      <c r="F2161" s="95" t="s">
        <v>0</v>
      </c>
      <c r="G2161" s="96">
        <v>1548.5</v>
      </c>
      <c r="H2161" s="96">
        <f>H2162</f>
        <v>1548.5</v>
      </c>
      <c r="I2161" s="96">
        <f t="shared" ref="I2161:K2162" si="1073">I2162</f>
        <v>938.4</v>
      </c>
      <c r="J2161" s="96">
        <f t="shared" si="1073"/>
        <v>938.4</v>
      </c>
      <c r="K2161" s="96">
        <f t="shared" si="1073"/>
        <v>938.4</v>
      </c>
      <c r="L2161" s="96">
        <f t="shared" si="1063"/>
        <v>60.600581207620273</v>
      </c>
      <c r="M2161" s="96">
        <f t="shared" si="1064"/>
        <v>100</v>
      </c>
    </row>
    <row r="2162" spans="1:14">
      <c r="A2162" s="93" t="s">
        <v>156</v>
      </c>
      <c r="B2162" s="94" t="s">
        <v>795</v>
      </c>
      <c r="C2162" s="94" t="s">
        <v>32</v>
      </c>
      <c r="D2162" s="94" t="s">
        <v>19</v>
      </c>
      <c r="E2162" s="94" t="s">
        <v>948</v>
      </c>
      <c r="F2162" s="94" t="s">
        <v>157</v>
      </c>
      <c r="G2162" s="96">
        <v>1548.5</v>
      </c>
      <c r="H2162" s="96">
        <f>H2163</f>
        <v>1548.5</v>
      </c>
      <c r="I2162" s="96">
        <f t="shared" si="1073"/>
        <v>938.4</v>
      </c>
      <c r="J2162" s="96">
        <f t="shared" si="1073"/>
        <v>938.4</v>
      </c>
      <c r="K2162" s="96">
        <f t="shared" si="1073"/>
        <v>938.4</v>
      </c>
      <c r="L2162" s="96">
        <f t="shared" si="1063"/>
        <v>60.600581207620273</v>
      </c>
      <c r="M2162" s="96">
        <f t="shared" si="1064"/>
        <v>100</v>
      </c>
    </row>
    <row r="2163" spans="1:14">
      <c r="A2163" s="93" t="s">
        <v>158</v>
      </c>
      <c r="B2163" s="94" t="s">
        <v>795</v>
      </c>
      <c r="C2163" s="94" t="s">
        <v>32</v>
      </c>
      <c r="D2163" s="94" t="s">
        <v>19</v>
      </c>
      <c r="E2163" s="94" t="s">
        <v>948</v>
      </c>
      <c r="F2163" s="94" t="s">
        <v>159</v>
      </c>
      <c r="G2163" s="96">
        <v>1548.5</v>
      </c>
      <c r="H2163" s="96">
        <v>1548.5</v>
      </c>
      <c r="I2163" s="96">
        <v>938.4</v>
      </c>
      <c r="J2163" s="96">
        <v>938.4</v>
      </c>
      <c r="K2163" s="96">
        <v>938.4</v>
      </c>
      <c r="L2163" s="96">
        <f t="shared" si="1063"/>
        <v>60.600581207620273</v>
      </c>
      <c r="M2163" s="96">
        <f t="shared" si="1064"/>
        <v>100</v>
      </c>
    </row>
    <row r="2164" spans="1:14" ht="31.5" customHeight="1">
      <c r="A2164" s="93" t="s">
        <v>949</v>
      </c>
      <c r="B2164" s="94" t="s">
        <v>795</v>
      </c>
      <c r="C2164" s="94" t="s">
        <v>32</v>
      </c>
      <c r="D2164" s="94" t="s">
        <v>19</v>
      </c>
      <c r="E2164" s="94" t="s">
        <v>950</v>
      </c>
      <c r="F2164" s="95" t="s">
        <v>0</v>
      </c>
      <c r="G2164" s="96">
        <v>273.3</v>
      </c>
      <c r="H2164" s="96">
        <f>H2165</f>
        <v>273.3</v>
      </c>
      <c r="I2164" s="96">
        <f t="shared" ref="I2164:K2165" si="1074">I2165</f>
        <v>165.6</v>
      </c>
      <c r="J2164" s="96">
        <f t="shared" si="1074"/>
        <v>165.6</v>
      </c>
      <c r="K2164" s="96">
        <f t="shared" si="1074"/>
        <v>165.6</v>
      </c>
      <c r="L2164" s="96">
        <f t="shared" si="1063"/>
        <v>60.592755214050484</v>
      </c>
      <c r="M2164" s="96">
        <f t="shared" si="1064"/>
        <v>100</v>
      </c>
    </row>
    <row r="2165" spans="1:14">
      <c r="A2165" s="93" t="s">
        <v>156</v>
      </c>
      <c r="B2165" s="94" t="s">
        <v>795</v>
      </c>
      <c r="C2165" s="94" t="s">
        <v>32</v>
      </c>
      <c r="D2165" s="94" t="s">
        <v>19</v>
      </c>
      <c r="E2165" s="94" t="s">
        <v>950</v>
      </c>
      <c r="F2165" s="94" t="s">
        <v>157</v>
      </c>
      <c r="G2165" s="96">
        <v>273.3</v>
      </c>
      <c r="H2165" s="96">
        <f>H2166</f>
        <v>273.3</v>
      </c>
      <c r="I2165" s="96">
        <f t="shared" si="1074"/>
        <v>165.6</v>
      </c>
      <c r="J2165" s="96">
        <f t="shared" si="1074"/>
        <v>165.6</v>
      </c>
      <c r="K2165" s="96">
        <f t="shared" si="1074"/>
        <v>165.6</v>
      </c>
      <c r="L2165" s="96">
        <f t="shared" si="1063"/>
        <v>60.592755214050484</v>
      </c>
      <c r="M2165" s="96">
        <f t="shared" si="1064"/>
        <v>100</v>
      </c>
    </row>
    <row r="2166" spans="1:14">
      <c r="A2166" s="93" t="s">
        <v>158</v>
      </c>
      <c r="B2166" s="94" t="s">
        <v>795</v>
      </c>
      <c r="C2166" s="94" t="s">
        <v>32</v>
      </c>
      <c r="D2166" s="94" t="s">
        <v>19</v>
      </c>
      <c r="E2166" s="94" t="s">
        <v>950</v>
      </c>
      <c r="F2166" s="94" t="s">
        <v>159</v>
      </c>
      <c r="G2166" s="96">
        <v>273.3</v>
      </c>
      <c r="H2166" s="96">
        <v>273.3</v>
      </c>
      <c r="I2166" s="96">
        <v>165.6</v>
      </c>
      <c r="J2166" s="96">
        <v>165.6</v>
      </c>
      <c r="K2166" s="96">
        <v>165.6</v>
      </c>
      <c r="L2166" s="96">
        <f t="shared" si="1063"/>
        <v>60.592755214050484</v>
      </c>
      <c r="M2166" s="96">
        <f t="shared" si="1064"/>
        <v>100</v>
      </c>
    </row>
    <row r="2167" spans="1:14" s="29" customFormat="1">
      <c r="A2167" s="104" t="s">
        <v>659</v>
      </c>
      <c r="B2167" s="94" t="s">
        <v>795</v>
      </c>
      <c r="C2167" s="94" t="s">
        <v>32</v>
      </c>
      <c r="D2167" s="94" t="s">
        <v>19</v>
      </c>
      <c r="E2167" s="102" t="s">
        <v>660</v>
      </c>
      <c r="F2167" s="94"/>
      <c r="G2167" s="96"/>
      <c r="H2167" s="96">
        <f>H2168</f>
        <v>1120.3</v>
      </c>
      <c r="I2167" s="96">
        <f t="shared" ref="I2167:K2168" si="1075">I2168</f>
        <v>1120.3</v>
      </c>
      <c r="J2167" s="96">
        <f t="shared" si="1075"/>
        <v>1120.3</v>
      </c>
      <c r="K2167" s="96">
        <f t="shared" si="1075"/>
        <v>1120.3</v>
      </c>
      <c r="L2167" s="96">
        <f t="shared" si="1063"/>
        <v>100</v>
      </c>
      <c r="M2167" s="96">
        <f t="shared" si="1064"/>
        <v>100</v>
      </c>
      <c r="N2167" s="60"/>
    </row>
    <row r="2168" spans="1:14" s="29" customFormat="1">
      <c r="A2168" s="104" t="s">
        <v>659</v>
      </c>
      <c r="B2168" s="94" t="s">
        <v>795</v>
      </c>
      <c r="C2168" s="94" t="s">
        <v>32</v>
      </c>
      <c r="D2168" s="94" t="s">
        <v>19</v>
      </c>
      <c r="E2168" s="94" t="s">
        <v>661</v>
      </c>
      <c r="F2168" s="94"/>
      <c r="G2168" s="96"/>
      <c r="H2168" s="96">
        <f>H2169</f>
        <v>1120.3</v>
      </c>
      <c r="I2168" s="96">
        <f t="shared" si="1075"/>
        <v>1120.3</v>
      </c>
      <c r="J2168" s="96">
        <f t="shared" si="1075"/>
        <v>1120.3</v>
      </c>
      <c r="K2168" s="96">
        <f t="shared" si="1075"/>
        <v>1120.3</v>
      </c>
      <c r="L2168" s="96">
        <f t="shared" si="1063"/>
        <v>100</v>
      </c>
      <c r="M2168" s="96">
        <f t="shared" si="1064"/>
        <v>100</v>
      </c>
      <c r="N2168" s="60"/>
    </row>
    <row r="2169" spans="1:14" s="29" customFormat="1" ht="25.5">
      <c r="A2169" s="93" t="s">
        <v>130</v>
      </c>
      <c r="B2169" s="94" t="s">
        <v>795</v>
      </c>
      <c r="C2169" s="94" t="s">
        <v>32</v>
      </c>
      <c r="D2169" s="94" t="s">
        <v>19</v>
      </c>
      <c r="E2169" s="94" t="s">
        <v>661</v>
      </c>
      <c r="F2169" s="94">
        <v>600</v>
      </c>
      <c r="G2169" s="96"/>
      <c r="H2169" s="96">
        <f>H2170+H2171</f>
        <v>1120.3</v>
      </c>
      <c r="I2169" s="96">
        <f t="shared" ref="I2169:K2169" si="1076">I2170+I2171</f>
        <v>1120.3</v>
      </c>
      <c r="J2169" s="96">
        <f t="shared" si="1076"/>
        <v>1120.3</v>
      </c>
      <c r="K2169" s="96">
        <f t="shared" si="1076"/>
        <v>1120.3</v>
      </c>
      <c r="L2169" s="96">
        <f t="shared" si="1063"/>
        <v>100</v>
      </c>
      <c r="M2169" s="96">
        <f t="shared" si="1064"/>
        <v>100</v>
      </c>
      <c r="N2169" s="60"/>
    </row>
    <row r="2170" spans="1:14" s="29" customFormat="1">
      <c r="A2170" s="93" t="s">
        <v>132</v>
      </c>
      <c r="B2170" s="94" t="s">
        <v>795</v>
      </c>
      <c r="C2170" s="94" t="s">
        <v>32</v>
      </c>
      <c r="D2170" s="94" t="s">
        <v>19</v>
      </c>
      <c r="E2170" s="94" t="s">
        <v>661</v>
      </c>
      <c r="F2170" s="94">
        <v>610</v>
      </c>
      <c r="G2170" s="96"/>
      <c r="H2170" s="96">
        <v>1006.9</v>
      </c>
      <c r="I2170" s="96">
        <v>1006.9</v>
      </c>
      <c r="J2170" s="96">
        <v>1006.9</v>
      </c>
      <c r="K2170" s="96">
        <v>1006.9</v>
      </c>
      <c r="L2170" s="96">
        <f t="shared" si="1063"/>
        <v>100</v>
      </c>
      <c r="M2170" s="96">
        <f t="shared" si="1064"/>
        <v>100</v>
      </c>
      <c r="N2170" s="60"/>
    </row>
    <row r="2171" spans="1:14" s="53" customFormat="1" ht="25.5">
      <c r="A2171" s="93" t="s">
        <v>248</v>
      </c>
      <c r="B2171" s="94" t="s">
        <v>795</v>
      </c>
      <c r="C2171" s="94" t="s">
        <v>32</v>
      </c>
      <c r="D2171" s="94" t="s">
        <v>19</v>
      </c>
      <c r="E2171" s="94" t="s">
        <v>661</v>
      </c>
      <c r="F2171" s="94">
        <v>630</v>
      </c>
      <c r="G2171" s="96"/>
      <c r="H2171" s="96">
        <v>113.4</v>
      </c>
      <c r="I2171" s="96">
        <v>113.4</v>
      </c>
      <c r="J2171" s="96">
        <v>113.4</v>
      </c>
      <c r="K2171" s="96">
        <v>113.4</v>
      </c>
      <c r="L2171" s="96"/>
      <c r="M2171" s="96"/>
      <c r="N2171" s="60"/>
    </row>
    <row r="2172" spans="1:14">
      <c r="A2172" s="107" t="s">
        <v>0</v>
      </c>
      <c r="B2172" s="108" t="s">
        <v>0</v>
      </c>
      <c r="C2172" s="95" t="s">
        <v>0</v>
      </c>
      <c r="D2172" s="95" t="s">
        <v>0</v>
      </c>
      <c r="E2172" s="95" t="s">
        <v>0</v>
      </c>
      <c r="F2172" s="95" t="s">
        <v>0</v>
      </c>
      <c r="G2172" s="109" t="s">
        <v>0</v>
      </c>
      <c r="H2172" s="109"/>
      <c r="I2172" s="109"/>
      <c r="J2172" s="109"/>
      <c r="K2172" s="109"/>
      <c r="L2172" s="109"/>
      <c r="M2172" s="109"/>
    </row>
    <row r="2173" spans="1:14" ht="25.5">
      <c r="A2173" s="110" t="s">
        <v>951</v>
      </c>
      <c r="B2173" s="111" t="s">
        <v>952</v>
      </c>
      <c r="C2173" s="95" t="s">
        <v>0</v>
      </c>
      <c r="D2173" s="95" t="s">
        <v>0</v>
      </c>
      <c r="E2173" s="95" t="s">
        <v>0</v>
      </c>
      <c r="F2173" s="95" t="s">
        <v>0</v>
      </c>
      <c r="G2173" s="112">
        <v>61418.2</v>
      </c>
      <c r="H2173" s="112">
        <f>H2174+H2191</f>
        <v>61418.200000000004</v>
      </c>
      <c r="I2173" s="112">
        <f t="shared" ref="I2173:J2173" si="1077">I2174+I2191</f>
        <v>45592.4</v>
      </c>
      <c r="J2173" s="112">
        <f t="shared" si="1077"/>
        <v>45592.4</v>
      </c>
      <c r="K2173" s="112">
        <f t="shared" ref="K2173" si="1078">K2174+K2191</f>
        <v>35180.926649999994</v>
      </c>
      <c r="L2173" s="112">
        <f t="shared" si="1063"/>
        <v>57.28094709711452</v>
      </c>
      <c r="M2173" s="112">
        <f t="shared" si="1064"/>
        <v>77.16401560347775</v>
      </c>
    </row>
    <row r="2174" spans="1:14">
      <c r="A2174" s="93" t="s">
        <v>8</v>
      </c>
      <c r="B2174" s="94" t="s">
        <v>952</v>
      </c>
      <c r="C2174" s="94" t="s">
        <v>9</v>
      </c>
      <c r="D2174" s="95" t="s">
        <v>0</v>
      </c>
      <c r="E2174" s="95" t="s">
        <v>0</v>
      </c>
      <c r="F2174" s="95" t="s">
        <v>0</v>
      </c>
      <c r="G2174" s="96">
        <v>55525.8</v>
      </c>
      <c r="H2174" s="96">
        <f>H2175</f>
        <v>55525.8</v>
      </c>
      <c r="I2174" s="96">
        <f t="shared" ref="I2174:K2175" si="1079">I2175</f>
        <v>44119.3</v>
      </c>
      <c r="J2174" s="96">
        <f t="shared" si="1079"/>
        <v>44119.3</v>
      </c>
      <c r="K2174" s="96">
        <f t="shared" si="1079"/>
        <v>35180.926649999994</v>
      </c>
      <c r="L2174" s="96">
        <f t="shared" si="1063"/>
        <v>63.359603373566863</v>
      </c>
      <c r="M2174" s="96">
        <f t="shared" si="1064"/>
        <v>79.740446131284926</v>
      </c>
    </row>
    <row r="2175" spans="1:14">
      <c r="A2175" s="93" t="s">
        <v>24</v>
      </c>
      <c r="B2175" s="94" t="s">
        <v>952</v>
      </c>
      <c r="C2175" s="94" t="s">
        <v>9</v>
      </c>
      <c r="D2175" s="94" t="s">
        <v>25</v>
      </c>
      <c r="E2175" s="95" t="s">
        <v>0</v>
      </c>
      <c r="F2175" s="95" t="s">
        <v>0</v>
      </c>
      <c r="G2175" s="96">
        <v>55525.8</v>
      </c>
      <c r="H2175" s="96">
        <f>H2176</f>
        <v>55525.8</v>
      </c>
      <c r="I2175" s="96">
        <f t="shared" si="1079"/>
        <v>44119.3</v>
      </c>
      <c r="J2175" s="96">
        <f t="shared" si="1079"/>
        <v>44119.3</v>
      </c>
      <c r="K2175" s="96">
        <f t="shared" si="1079"/>
        <v>35180.926649999994</v>
      </c>
      <c r="L2175" s="96">
        <f t="shared" si="1063"/>
        <v>63.359603373566863</v>
      </c>
      <c r="M2175" s="96">
        <f t="shared" si="1064"/>
        <v>79.740446131284926</v>
      </c>
    </row>
    <row r="2176" spans="1:14" ht="25.5">
      <c r="A2176" s="93" t="s">
        <v>953</v>
      </c>
      <c r="B2176" s="94" t="s">
        <v>952</v>
      </c>
      <c r="C2176" s="94" t="s">
        <v>9</v>
      </c>
      <c r="D2176" s="94" t="s">
        <v>25</v>
      </c>
      <c r="E2176" s="94" t="s">
        <v>954</v>
      </c>
      <c r="F2176" s="95" t="s">
        <v>0</v>
      </c>
      <c r="G2176" s="96">
        <v>55525.8</v>
      </c>
      <c r="H2176" s="96">
        <f>H2177+H2185</f>
        <v>55525.8</v>
      </c>
      <c r="I2176" s="96">
        <f t="shared" ref="I2176:J2176" si="1080">I2177+I2185</f>
        <v>44119.3</v>
      </c>
      <c r="J2176" s="96">
        <f t="shared" si="1080"/>
        <v>44119.3</v>
      </c>
      <c r="K2176" s="96">
        <f t="shared" ref="K2176" si="1081">K2177+K2185</f>
        <v>35180.926649999994</v>
      </c>
      <c r="L2176" s="96">
        <f t="shared" si="1063"/>
        <v>63.359603373566863</v>
      </c>
      <c r="M2176" s="96">
        <f t="shared" si="1064"/>
        <v>79.740446131284926</v>
      </c>
    </row>
    <row r="2177" spans="1:13">
      <c r="A2177" s="93" t="s">
        <v>146</v>
      </c>
      <c r="B2177" s="94" t="s">
        <v>952</v>
      </c>
      <c r="C2177" s="94" t="s">
        <v>9</v>
      </c>
      <c r="D2177" s="94" t="s">
        <v>25</v>
      </c>
      <c r="E2177" s="94" t="s">
        <v>955</v>
      </c>
      <c r="F2177" s="95" t="s">
        <v>0</v>
      </c>
      <c r="G2177" s="96">
        <v>51475.8</v>
      </c>
      <c r="H2177" s="96">
        <f>H2178+H2180+H2182</f>
        <v>51475.8</v>
      </c>
      <c r="I2177" s="96">
        <f t="shared" ref="I2177:J2177" si="1082">I2178+I2180+I2182</f>
        <v>41456.200000000004</v>
      </c>
      <c r="J2177" s="96">
        <f t="shared" si="1082"/>
        <v>41456.200000000004</v>
      </c>
      <c r="K2177" s="96">
        <f t="shared" ref="K2177" si="1083">K2178+K2180+K2182</f>
        <v>33458.952919999996</v>
      </c>
      <c r="L2177" s="96">
        <f t="shared" si="1063"/>
        <v>64.999384021229375</v>
      </c>
      <c r="M2177" s="96">
        <f t="shared" si="1064"/>
        <v>80.70916514297015</v>
      </c>
    </row>
    <row r="2178" spans="1:13" ht="38.25">
      <c r="A2178" s="93" t="s">
        <v>148</v>
      </c>
      <c r="B2178" s="94" t="s">
        <v>952</v>
      </c>
      <c r="C2178" s="94" t="s">
        <v>9</v>
      </c>
      <c r="D2178" s="94" t="s">
        <v>25</v>
      </c>
      <c r="E2178" s="94" t="s">
        <v>955</v>
      </c>
      <c r="F2178" s="94" t="s">
        <v>149</v>
      </c>
      <c r="G2178" s="96">
        <v>49657.7</v>
      </c>
      <c r="H2178" s="96">
        <f>H2179</f>
        <v>49657.7</v>
      </c>
      <c r="I2178" s="96">
        <f t="shared" ref="I2178:K2178" si="1084">I2179</f>
        <v>40060</v>
      </c>
      <c r="J2178" s="96">
        <f t="shared" si="1084"/>
        <v>40060</v>
      </c>
      <c r="K2178" s="96">
        <f t="shared" si="1084"/>
        <v>32265.935590000001</v>
      </c>
      <c r="L2178" s="96">
        <f t="shared" si="1063"/>
        <v>64.976701679699218</v>
      </c>
      <c r="M2178" s="96">
        <f t="shared" si="1064"/>
        <v>80.544022940589116</v>
      </c>
    </row>
    <row r="2179" spans="1:13">
      <c r="A2179" s="93" t="s">
        <v>150</v>
      </c>
      <c r="B2179" s="94" t="s">
        <v>952</v>
      </c>
      <c r="C2179" s="94" t="s">
        <v>9</v>
      </c>
      <c r="D2179" s="94" t="s">
        <v>25</v>
      </c>
      <c r="E2179" s="94" t="s">
        <v>955</v>
      </c>
      <c r="F2179" s="94" t="s">
        <v>151</v>
      </c>
      <c r="G2179" s="96">
        <v>49657.7</v>
      </c>
      <c r="H2179" s="96">
        <f>47484.5+2173.2</f>
        <v>49657.7</v>
      </c>
      <c r="I2179" s="96">
        <v>40060</v>
      </c>
      <c r="J2179" s="96">
        <v>40060</v>
      </c>
      <c r="K2179" s="96">
        <v>32265.935590000001</v>
      </c>
      <c r="L2179" s="96">
        <f t="shared" si="1063"/>
        <v>64.976701679699218</v>
      </c>
      <c r="M2179" s="96">
        <f t="shared" si="1064"/>
        <v>80.544022940589116</v>
      </c>
    </row>
    <row r="2180" spans="1:13">
      <c r="A2180" s="93" t="s">
        <v>152</v>
      </c>
      <c r="B2180" s="94" t="s">
        <v>952</v>
      </c>
      <c r="C2180" s="94" t="s">
        <v>9</v>
      </c>
      <c r="D2180" s="94" t="s">
        <v>25</v>
      </c>
      <c r="E2180" s="94" t="s">
        <v>955</v>
      </c>
      <c r="F2180" s="94" t="s">
        <v>153</v>
      </c>
      <c r="G2180" s="96">
        <v>1563.8</v>
      </c>
      <c r="H2180" s="96">
        <f>H2181</f>
        <v>1563.8</v>
      </c>
      <c r="I2180" s="96">
        <f t="shared" ref="I2180:K2180" si="1085">I2181</f>
        <v>1211.9000000000001</v>
      </c>
      <c r="J2180" s="96">
        <f t="shared" si="1085"/>
        <v>1211.9000000000001</v>
      </c>
      <c r="K2180" s="96">
        <f t="shared" si="1085"/>
        <v>1072.8923600000001</v>
      </c>
      <c r="L2180" s="96">
        <f t="shared" si="1063"/>
        <v>68.608029159739104</v>
      </c>
      <c r="M2180" s="96">
        <f t="shared" si="1064"/>
        <v>88.529776384190114</v>
      </c>
    </row>
    <row r="2181" spans="1:13" ht="25.5">
      <c r="A2181" s="93" t="s">
        <v>154</v>
      </c>
      <c r="B2181" s="94" t="s">
        <v>952</v>
      </c>
      <c r="C2181" s="94" t="s">
        <v>9</v>
      </c>
      <c r="D2181" s="94" t="s">
        <v>25</v>
      </c>
      <c r="E2181" s="94" t="s">
        <v>955</v>
      </c>
      <c r="F2181" s="94" t="s">
        <v>155</v>
      </c>
      <c r="G2181" s="96">
        <v>1563.8</v>
      </c>
      <c r="H2181" s="96">
        <v>1563.8</v>
      </c>
      <c r="I2181" s="96">
        <v>1211.9000000000001</v>
      </c>
      <c r="J2181" s="96">
        <v>1211.9000000000001</v>
      </c>
      <c r="K2181" s="96">
        <v>1072.8923600000001</v>
      </c>
      <c r="L2181" s="96">
        <f t="shared" si="1063"/>
        <v>68.608029159739104</v>
      </c>
      <c r="M2181" s="96">
        <f t="shared" si="1064"/>
        <v>88.529776384190114</v>
      </c>
    </row>
    <row r="2182" spans="1:13">
      <c r="A2182" s="93" t="s">
        <v>160</v>
      </c>
      <c r="B2182" s="94" t="s">
        <v>952</v>
      </c>
      <c r="C2182" s="94" t="s">
        <v>9</v>
      </c>
      <c r="D2182" s="94" t="s">
        <v>25</v>
      </c>
      <c r="E2182" s="94" t="s">
        <v>955</v>
      </c>
      <c r="F2182" s="94" t="s">
        <v>161</v>
      </c>
      <c r="G2182" s="96">
        <v>254.3</v>
      </c>
      <c r="H2182" s="96">
        <f>H2183+H2184</f>
        <v>254.29999999999998</v>
      </c>
      <c r="I2182" s="96">
        <f t="shared" ref="I2182:K2182" si="1086">I2183+I2184</f>
        <v>184.29999999999998</v>
      </c>
      <c r="J2182" s="96">
        <f t="shared" si="1086"/>
        <v>184.29999999999998</v>
      </c>
      <c r="K2182" s="96">
        <f t="shared" si="1086"/>
        <v>120.12497</v>
      </c>
      <c r="L2182" s="96">
        <f t="shared" si="1063"/>
        <v>47.237502949272518</v>
      </c>
      <c r="M2182" s="96">
        <f t="shared" si="1064"/>
        <v>65.179039609332619</v>
      </c>
    </row>
    <row r="2183" spans="1:13">
      <c r="A2183" s="93" t="s">
        <v>277</v>
      </c>
      <c r="B2183" s="94" t="s">
        <v>952</v>
      </c>
      <c r="C2183" s="94" t="s">
        <v>9</v>
      </c>
      <c r="D2183" s="94" t="s">
        <v>25</v>
      </c>
      <c r="E2183" s="94" t="s">
        <v>955</v>
      </c>
      <c r="F2183" s="94" t="s">
        <v>278</v>
      </c>
      <c r="G2183" s="96">
        <v>249.7</v>
      </c>
      <c r="H2183" s="96">
        <v>249.7</v>
      </c>
      <c r="I2183" s="96">
        <v>179.7</v>
      </c>
      <c r="J2183" s="96">
        <v>179.7</v>
      </c>
      <c r="K2183" s="96">
        <v>117.65600000000001</v>
      </c>
      <c r="L2183" s="96">
        <f t="shared" si="1063"/>
        <v>47.118942731277535</v>
      </c>
      <c r="M2183" s="96">
        <f t="shared" si="1064"/>
        <v>65.4735670562048</v>
      </c>
    </row>
    <row r="2184" spans="1:13">
      <c r="A2184" s="93" t="s">
        <v>162</v>
      </c>
      <c r="B2184" s="94" t="s">
        <v>952</v>
      </c>
      <c r="C2184" s="94" t="s">
        <v>9</v>
      </c>
      <c r="D2184" s="94" t="s">
        <v>25</v>
      </c>
      <c r="E2184" s="94" t="s">
        <v>955</v>
      </c>
      <c r="F2184" s="94" t="s">
        <v>163</v>
      </c>
      <c r="G2184" s="96">
        <v>4.5999999999999996</v>
      </c>
      <c r="H2184" s="96">
        <v>4.5999999999999996</v>
      </c>
      <c r="I2184" s="96">
        <v>4.5999999999999996</v>
      </c>
      <c r="J2184" s="96">
        <v>4.5999999999999996</v>
      </c>
      <c r="K2184" s="96">
        <v>2.4689700000000001</v>
      </c>
      <c r="L2184" s="96">
        <f t="shared" si="1063"/>
        <v>53.673260869565219</v>
      </c>
      <c r="M2184" s="96">
        <f t="shared" si="1064"/>
        <v>53.673260869565219</v>
      </c>
    </row>
    <row r="2185" spans="1:13">
      <c r="A2185" s="93" t="s">
        <v>275</v>
      </c>
      <c r="B2185" s="94" t="s">
        <v>952</v>
      </c>
      <c r="C2185" s="94" t="s">
        <v>9</v>
      </c>
      <c r="D2185" s="94" t="s">
        <v>25</v>
      </c>
      <c r="E2185" s="94" t="s">
        <v>956</v>
      </c>
      <c r="F2185" s="95" t="s">
        <v>0</v>
      </c>
      <c r="G2185" s="96">
        <v>4050</v>
      </c>
      <c r="H2185" s="96">
        <f>H2186+H2188</f>
        <v>4050</v>
      </c>
      <c r="I2185" s="96">
        <f t="shared" ref="I2185:K2185" si="1087">I2186+I2188</f>
        <v>2663.1</v>
      </c>
      <c r="J2185" s="96">
        <f t="shared" si="1087"/>
        <v>2663.1</v>
      </c>
      <c r="K2185" s="96">
        <f t="shared" si="1087"/>
        <v>1721.9737299999999</v>
      </c>
      <c r="L2185" s="96">
        <f t="shared" si="1063"/>
        <v>42.517869876543209</v>
      </c>
      <c r="M2185" s="96">
        <f t="shared" si="1064"/>
        <v>64.660498291464833</v>
      </c>
    </row>
    <row r="2186" spans="1:13">
      <c r="A2186" s="93" t="s">
        <v>152</v>
      </c>
      <c r="B2186" s="94" t="s">
        <v>952</v>
      </c>
      <c r="C2186" s="94" t="s">
        <v>9</v>
      </c>
      <c r="D2186" s="94" t="s">
        <v>25</v>
      </c>
      <c r="E2186" s="94" t="s">
        <v>956</v>
      </c>
      <c r="F2186" s="94" t="s">
        <v>153</v>
      </c>
      <c r="G2186" s="96">
        <v>3981.8</v>
      </c>
      <c r="H2186" s="96">
        <f>H2187</f>
        <v>3981.8</v>
      </c>
      <c r="I2186" s="96">
        <f t="shared" ref="I2186:K2186" si="1088">I2187</f>
        <v>2594.9</v>
      </c>
      <c r="J2186" s="96">
        <f t="shared" si="1088"/>
        <v>2594.9</v>
      </c>
      <c r="K2186" s="96">
        <f t="shared" si="1088"/>
        <v>1653.86473</v>
      </c>
      <c r="L2186" s="96">
        <f t="shared" si="1063"/>
        <v>41.535605253905267</v>
      </c>
      <c r="M2186" s="96">
        <f t="shared" si="1064"/>
        <v>63.735200971135683</v>
      </c>
    </row>
    <row r="2187" spans="1:13" ht="25.5">
      <c r="A2187" s="93" t="s">
        <v>154</v>
      </c>
      <c r="B2187" s="94" t="s">
        <v>952</v>
      </c>
      <c r="C2187" s="94" t="s">
        <v>9</v>
      </c>
      <c r="D2187" s="94" t="s">
        <v>25</v>
      </c>
      <c r="E2187" s="94" t="s">
        <v>956</v>
      </c>
      <c r="F2187" s="94" t="s">
        <v>155</v>
      </c>
      <c r="G2187" s="96">
        <v>3981.8</v>
      </c>
      <c r="H2187" s="96">
        <v>3981.8</v>
      </c>
      <c r="I2187" s="96">
        <v>2594.9</v>
      </c>
      <c r="J2187" s="96">
        <v>2594.9</v>
      </c>
      <c r="K2187" s="96">
        <v>1653.86473</v>
      </c>
      <c r="L2187" s="96">
        <f t="shared" si="1063"/>
        <v>41.535605253905267</v>
      </c>
      <c r="M2187" s="96">
        <f t="shared" si="1064"/>
        <v>63.735200971135683</v>
      </c>
    </row>
    <row r="2188" spans="1:13">
      <c r="A2188" s="93" t="s">
        <v>160</v>
      </c>
      <c r="B2188" s="94" t="s">
        <v>952</v>
      </c>
      <c r="C2188" s="94" t="s">
        <v>9</v>
      </c>
      <c r="D2188" s="94" t="s">
        <v>25</v>
      </c>
      <c r="E2188" s="94" t="s">
        <v>956</v>
      </c>
      <c r="F2188" s="94" t="s">
        <v>161</v>
      </c>
      <c r="G2188" s="96">
        <v>68.2</v>
      </c>
      <c r="H2188" s="96">
        <f>H2189</f>
        <v>68.2</v>
      </c>
      <c r="I2188" s="96">
        <f t="shared" ref="I2188:K2188" si="1089">I2189</f>
        <v>68.2</v>
      </c>
      <c r="J2188" s="96">
        <f t="shared" si="1089"/>
        <v>68.2</v>
      </c>
      <c r="K2188" s="96">
        <f t="shared" si="1089"/>
        <v>68.108999999999995</v>
      </c>
      <c r="L2188" s="96">
        <f t="shared" si="1063"/>
        <v>99.866568914956005</v>
      </c>
      <c r="M2188" s="96">
        <f t="shared" si="1064"/>
        <v>99.866568914956005</v>
      </c>
    </row>
    <row r="2189" spans="1:13">
      <c r="A2189" s="93" t="s">
        <v>162</v>
      </c>
      <c r="B2189" s="94" t="s">
        <v>952</v>
      </c>
      <c r="C2189" s="94" t="s">
        <v>9</v>
      </c>
      <c r="D2189" s="94" t="s">
        <v>25</v>
      </c>
      <c r="E2189" s="94" t="s">
        <v>956</v>
      </c>
      <c r="F2189" s="94" t="s">
        <v>163</v>
      </c>
      <c r="G2189" s="96">
        <v>68.2</v>
      </c>
      <c r="H2189" s="96">
        <v>68.2</v>
      </c>
      <c r="I2189" s="96">
        <v>68.2</v>
      </c>
      <c r="J2189" s="96">
        <v>68.2</v>
      </c>
      <c r="K2189" s="96">
        <v>68.108999999999995</v>
      </c>
      <c r="L2189" s="96">
        <f t="shared" si="1063"/>
        <v>99.866568914956005</v>
      </c>
      <c r="M2189" s="96">
        <f t="shared" si="1064"/>
        <v>99.866568914956005</v>
      </c>
    </row>
    <row r="2190" spans="1:13">
      <c r="A2190" s="97" t="s">
        <v>0</v>
      </c>
      <c r="B2190" s="95" t="s">
        <v>0</v>
      </c>
      <c r="C2190" s="95" t="s">
        <v>0</v>
      </c>
      <c r="D2190" s="95" t="s">
        <v>0</v>
      </c>
      <c r="E2190" s="95" t="s">
        <v>0</v>
      </c>
      <c r="F2190" s="95" t="s">
        <v>0</v>
      </c>
      <c r="G2190" s="98" t="s">
        <v>0</v>
      </c>
      <c r="H2190" s="98"/>
      <c r="I2190" s="98"/>
      <c r="J2190" s="98"/>
      <c r="K2190" s="98"/>
      <c r="L2190" s="98"/>
      <c r="M2190" s="98"/>
    </row>
    <row r="2191" spans="1:13">
      <c r="A2191" s="93" t="s">
        <v>33</v>
      </c>
      <c r="B2191" s="94" t="s">
        <v>952</v>
      </c>
      <c r="C2191" s="94" t="s">
        <v>15</v>
      </c>
      <c r="D2191" s="95" t="s">
        <v>0</v>
      </c>
      <c r="E2191" s="95" t="s">
        <v>0</v>
      </c>
      <c r="F2191" s="95" t="s">
        <v>0</v>
      </c>
      <c r="G2191" s="96">
        <v>5892.4</v>
      </c>
      <c r="H2191" s="96">
        <f t="shared" ref="H2191:H2196" si="1090">H2192</f>
        <v>5892.4</v>
      </c>
      <c r="I2191" s="96">
        <f t="shared" ref="I2191:K2196" si="1091">I2192</f>
        <v>1473.1</v>
      </c>
      <c r="J2191" s="96">
        <f t="shared" si="1091"/>
        <v>1473.1</v>
      </c>
      <c r="K2191" s="96">
        <f t="shared" si="1091"/>
        <v>0</v>
      </c>
      <c r="L2191" s="96">
        <f t="shared" si="1063"/>
        <v>0</v>
      </c>
      <c r="M2191" s="96">
        <v>0</v>
      </c>
    </row>
    <row r="2192" spans="1:13">
      <c r="A2192" s="93" t="s">
        <v>43</v>
      </c>
      <c r="B2192" s="94" t="s">
        <v>952</v>
      </c>
      <c r="C2192" s="94" t="s">
        <v>15</v>
      </c>
      <c r="D2192" s="94" t="s">
        <v>44</v>
      </c>
      <c r="E2192" s="95" t="s">
        <v>0</v>
      </c>
      <c r="F2192" s="95" t="s">
        <v>0</v>
      </c>
      <c r="G2192" s="96">
        <v>5892.4</v>
      </c>
      <c r="H2192" s="96">
        <f t="shared" si="1090"/>
        <v>5892.4</v>
      </c>
      <c r="I2192" s="96">
        <f t="shared" si="1091"/>
        <v>1473.1</v>
      </c>
      <c r="J2192" s="96">
        <f t="shared" si="1091"/>
        <v>1473.1</v>
      </c>
      <c r="K2192" s="96">
        <f t="shared" si="1091"/>
        <v>0</v>
      </c>
      <c r="L2192" s="96">
        <f t="shared" si="1063"/>
        <v>0</v>
      </c>
      <c r="M2192" s="96">
        <v>0</v>
      </c>
    </row>
    <row r="2193" spans="1:13" ht="38.25">
      <c r="A2193" s="93" t="s">
        <v>99</v>
      </c>
      <c r="B2193" s="94" t="s">
        <v>952</v>
      </c>
      <c r="C2193" s="94" t="s">
        <v>15</v>
      </c>
      <c r="D2193" s="94" t="s">
        <v>44</v>
      </c>
      <c r="E2193" s="94" t="s">
        <v>100</v>
      </c>
      <c r="F2193" s="95" t="s">
        <v>0</v>
      </c>
      <c r="G2193" s="96">
        <v>5892.4</v>
      </c>
      <c r="H2193" s="96">
        <f t="shared" si="1090"/>
        <v>5892.4</v>
      </c>
      <c r="I2193" s="96">
        <f t="shared" si="1091"/>
        <v>1473.1</v>
      </c>
      <c r="J2193" s="96">
        <f t="shared" si="1091"/>
        <v>1473.1</v>
      </c>
      <c r="K2193" s="96">
        <f t="shared" si="1091"/>
        <v>0</v>
      </c>
      <c r="L2193" s="96">
        <f t="shared" si="1063"/>
        <v>0</v>
      </c>
      <c r="M2193" s="96">
        <v>0</v>
      </c>
    </row>
    <row r="2194" spans="1:13" ht="25.5">
      <c r="A2194" s="93" t="s">
        <v>172</v>
      </c>
      <c r="B2194" s="94" t="s">
        <v>952</v>
      </c>
      <c r="C2194" s="94" t="s">
        <v>15</v>
      </c>
      <c r="D2194" s="94" t="s">
        <v>44</v>
      </c>
      <c r="E2194" s="94" t="s">
        <v>173</v>
      </c>
      <c r="F2194" s="95" t="s">
        <v>0</v>
      </c>
      <c r="G2194" s="96">
        <v>5892.4</v>
      </c>
      <c r="H2194" s="96">
        <f t="shared" si="1090"/>
        <v>5892.4</v>
      </c>
      <c r="I2194" s="96">
        <f t="shared" si="1091"/>
        <v>1473.1</v>
      </c>
      <c r="J2194" s="96">
        <f t="shared" si="1091"/>
        <v>1473.1</v>
      </c>
      <c r="K2194" s="96">
        <f t="shared" si="1091"/>
        <v>0</v>
      </c>
      <c r="L2194" s="96">
        <f t="shared" si="1063"/>
        <v>0</v>
      </c>
      <c r="M2194" s="96">
        <v>0</v>
      </c>
    </row>
    <row r="2195" spans="1:13" ht="25.5">
      <c r="A2195" s="93" t="s">
        <v>957</v>
      </c>
      <c r="B2195" s="94" t="s">
        <v>952</v>
      </c>
      <c r="C2195" s="94" t="s">
        <v>15</v>
      </c>
      <c r="D2195" s="94" t="s">
        <v>44</v>
      </c>
      <c r="E2195" s="94" t="s">
        <v>958</v>
      </c>
      <c r="F2195" s="95" t="s">
        <v>0</v>
      </c>
      <c r="G2195" s="96">
        <v>5892.4</v>
      </c>
      <c r="H2195" s="96">
        <f t="shared" si="1090"/>
        <v>5892.4</v>
      </c>
      <c r="I2195" s="96">
        <f t="shared" si="1091"/>
        <v>1473.1</v>
      </c>
      <c r="J2195" s="96">
        <f t="shared" si="1091"/>
        <v>1473.1</v>
      </c>
      <c r="K2195" s="96">
        <f t="shared" si="1091"/>
        <v>0</v>
      </c>
      <c r="L2195" s="96">
        <f t="shared" si="1063"/>
        <v>0</v>
      </c>
      <c r="M2195" s="96">
        <v>0</v>
      </c>
    </row>
    <row r="2196" spans="1:13">
      <c r="A2196" s="93" t="s">
        <v>105</v>
      </c>
      <c r="B2196" s="94" t="s">
        <v>952</v>
      </c>
      <c r="C2196" s="94" t="s">
        <v>15</v>
      </c>
      <c r="D2196" s="94" t="s">
        <v>44</v>
      </c>
      <c r="E2196" s="94" t="s">
        <v>958</v>
      </c>
      <c r="F2196" s="94" t="s">
        <v>106</v>
      </c>
      <c r="G2196" s="96">
        <v>5892.4</v>
      </c>
      <c r="H2196" s="96">
        <f t="shared" si="1090"/>
        <v>5892.4</v>
      </c>
      <c r="I2196" s="96">
        <f t="shared" si="1091"/>
        <v>1473.1</v>
      </c>
      <c r="J2196" s="96">
        <f t="shared" si="1091"/>
        <v>1473.1</v>
      </c>
      <c r="K2196" s="96">
        <f t="shared" si="1091"/>
        <v>0</v>
      </c>
      <c r="L2196" s="96">
        <f>K2196/H2196*100</f>
        <v>0</v>
      </c>
      <c r="M2196" s="96">
        <v>0</v>
      </c>
    </row>
    <row r="2197" spans="1:13">
      <c r="A2197" s="93" t="s">
        <v>144</v>
      </c>
      <c r="B2197" s="94" t="s">
        <v>952</v>
      </c>
      <c r="C2197" s="94" t="s">
        <v>15</v>
      </c>
      <c r="D2197" s="94" t="s">
        <v>44</v>
      </c>
      <c r="E2197" s="94" t="s">
        <v>958</v>
      </c>
      <c r="F2197" s="94" t="s">
        <v>145</v>
      </c>
      <c r="G2197" s="96">
        <v>5892.4</v>
      </c>
      <c r="H2197" s="96">
        <v>5892.4</v>
      </c>
      <c r="I2197" s="96">
        <v>1473.1</v>
      </c>
      <c r="J2197" s="96">
        <v>1473.1</v>
      </c>
      <c r="K2197" s="96">
        <v>0</v>
      </c>
      <c r="L2197" s="96">
        <f t="shared" si="1063"/>
        <v>0</v>
      </c>
      <c r="M2197" s="96">
        <v>0</v>
      </c>
    </row>
    <row r="2198" spans="1:13">
      <c r="A2198" s="107" t="s">
        <v>0</v>
      </c>
      <c r="B2198" s="108" t="s">
        <v>0</v>
      </c>
      <c r="C2198" s="95" t="s">
        <v>0</v>
      </c>
      <c r="D2198" s="95" t="s">
        <v>0</v>
      </c>
      <c r="E2198" s="95" t="s">
        <v>0</v>
      </c>
      <c r="F2198" s="95" t="s">
        <v>0</v>
      </c>
      <c r="G2198" s="109" t="s">
        <v>0</v>
      </c>
      <c r="H2198" s="109"/>
      <c r="I2198" s="109"/>
      <c r="J2198" s="109"/>
      <c r="K2198" s="109"/>
      <c r="L2198" s="109"/>
      <c r="M2198" s="109"/>
    </row>
    <row r="2199" spans="1:13" ht="25.5">
      <c r="A2199" s="110" t="s">
        <v>959</v>
      </c>
      <c r="B2199" s="111" t="s">
        <v>960</v>
      </c>
      <c r="C2199" s="95" t="s">
        <v>0</v>
      </c>
      <c r="D2199" s="95" t="s">
        <v>0</v>
      </c>
      <c r="E2199" s="95" t="s">
        <v>0</v>
      </c>
      <c r="F2199" s="95" t="s">
        <v>0</v>
      </c>
      <c r="G2199" s="112">
        <v>23813.9</v>
      </c>
      <c r="H2199" s="112">
        <f>H2200</f>
        <v>5873.6936699999997</v>
      </c>
      <c r="I2199" s="112">
        <f t="shared" ref="I2199:K2202" si="1092">I2200</f>
        <v>5873.6936699999997</v>
      </c>
      <c r="J2199" s="112">
        <f t="shared" si="1092"/>
        <v>5873.6936699999997</v>
      </c>
      <c r="K2199" s="112">
        <f t="shared" si="1092"/>
        <v>5873.6936699999997</v>
      </c>
      <c r="L2199" s="112">
        <f t="shared" si="1063"/>
        <v>100</v>
      </c>
      <c r="M2199" s="112">
        <f t="shared" si="1064"/>
        <v>100</v>
      </c>
    </row>
    <row r="2200" spans="1:13">
      <c r="A2200" s="93" t="s">
        <v>8</v>
      </c>
      <c r="B2200" s="94" t="s">
        <v>960</v>
      </c>
      <c r="C2200" s="94" t="s">
        <v>9</v>
      </c>
      <c r="D2200" s="95" t="s">
        <v>0</v>
      </c>
      <c r="E2200" s="95" t="s">
        <v>0</v>
      </c>
      <c r="F2200" s="95" t="s">
        <v>0</v>
      </c>
      <c r="G2200" s="96">
        <v>23813.9</v>
      </c>
      <c r="H2200" s="96">
        <f>H2201</f>
        <v>5873.6936699999997</v>
      </c>
      <c r="I2200" s="96">
        <f t="shared" si="1092"/>
        <v>5873.6936699999997</v>
      </c>
      <c r="J2200" s="96">
        <f t="shared" si="1092"/>
        <v>5873.6936699999997</v>
      </c>
      <c r="K2200" s="96">
        <f t="shared" si="1092"/>
        <v>5873.6936699999997</v>
      </c>
      <c r="L2200" s="96">
        <f t="shared" si="1063"/>
        <v>100</v>
      </c>
      <c r="M2200" s="96">
        <f t="shared" si="1064"/>
        <v>100</v>
      </c>
    </row>
    <row r="2201" spans="1:13">
      <c r="A2201" s="93" t="s">
        <v>24</v>
      </c>
      <c r="B2201" s="94" t="s">
        <v>960</v>
      </c>
      <c r="C2201" s="94" t="s">
        <v>9</v>
      </c>
      <c r="D2201" s="94" t="s">
        <v>25</v>
      </c>
      <c r="E2201" s="95" t="s">
        <v>0</v>
      </c>
      <c r="F2201" s="95" t="s">
        <v>0</v>
      </c>
      <c r="G2201" s="96">
        <v>23813.9</v>
      </c>
      <c r="H2201" s="96">
        <f>H2202</f>
        <v>5873.6936699999997</v>
      </c>
      <c r="I2201" s="96">
        <f t="shared" si="1092"/>
        <v>5873.6936699999997</v>
      </c>
      <c r="J2201" s="96">
        <f t="shared" si="1092"/>
        <v>5873.6936699999997</v>
      </c>
      <c r="K2201" s="96">
        <f t="shared" si="1092"/>
        <v>5873.6936699999997</v>
      </c>
      <c r="L2201" s="96">
        <f t="shared" si="1063"/>
        <v>100</v>
      </c>
      <c r="M2201" s="96">
        <f t="shared" si="1064"/>
        <v>100</v>
      </c>
    </row>
    <row r="2202" spans="1:13" ht="51">
      <c r="A2202" s="93" t="s">
        <v>134</v>
      </c>
      <c r="B2202" s="94" t="s">
        <v>960</v>
      </c>
      <c r="C2202" s="94" t="s">
        <v>9</v>
      </c>
      <c r="D2202" s="94" t="s">
        <v>25</v>
      </c>
      <c r="E2202" s="94" t="s">
        <v>135</v>
      </c>
      <c r="F2202" s="95" t="s">
        <v>0</v>
      </c>
      <c r="G2202" s="96">
        <v>23813.9</v>
      </c>
      <c r="H2202" s="96">
        <f>H2203</f>
        <v>5873.6936699999997</v>
      </c>
      <c r="I2202" s="96">
        <f t="shared" si="1092"/>
        <v>5873.6936699999997</v>
      </c>
      <c r="J2202" s="96">
        <f t="shared" si="1092"/>
        <v>5873.6936699999997</v>
      </c>
      <c r="K2202" s="96">
        <f t="shared" si="1092"/>
        <v>5873.6936699999997</v>
      </c>
      <c r="L2202" s="96">
        <f t="shared" si="1063"/>
        <v>100</v>
      </c>
      <c r="M2202" s="96">
        <f t="shared" si="1064"/>
        <v>100</v>
      </c>
    </row>
    <row r="2203" spans="1:13" ht="25.5">
      <c r="A2203" s="93" t="s">
        <v>136</v>
      </c>
      <c r="B2203" s="94" t="s">
        <v>960</v>
      </c>
      <c r="C2203" s="94" t="s">
        <v>9</v>
      </c>
      <c r="D2203" s="94" t="s">
        <v>25</v>
      </c>
      <c r="E2203" s="94" t="s">
        <v>137</v>
      </c>
      <c r="F2203" s="95" t="s">
        <v>0</v>
      </c>
      <c r="G2203" s="96">
        <v>23813.9</v>
      </c>
      <c r="H2203" s="96">
        <f>H2204+H2209+H2212</f>
        <v>5873.6936699999997</v>
      </c>
      <c r="I2203" s="96">
        <f t="shared" ref="I2203:K2203" si="1093">I2204+I2209+I2212</f>
        <v>5873.6936699999997</v>
      </c>
      <c r="J2203" s="96">
        <f t="shared" si="1093"/>
        <v>5873.6936699999997</v>
      </c>
      <c r="K2203" s="96">
        <f t="shared" si="1093"/>
        <v>5873.6936699999997</v>
      </c>
      <c r="L2203" s="96">
        <f t="shared" si="1063"/>
        <v>100</v>
      </c>
      <c r="M2203" s="96">
        <f t="shared" si="1064"/>
        <v>100</v>
      </c>
    </row>
    <row r="2204" spans="1:13">
      <c r="A2204" s="93" t="s">
        <v>146</v>
      </c>
      <c r="B2204" s="94" t="s">
        <v>960</v>
      </c>
      <c r="C2204" s="94" t="s">
        <v>9</v>
      </c>
      <c r="D2204" s="94" t="s">
        <v>25</v>
      </c>
      <c r="E2204" s="94" t="s">
        <v>961</v>
      </c>
      <c r="F2204" s="95" t="s">
        <v>0</v>
      </c>
      <c r="G2204" s="96">
        <v>10332.700000000001</v>
      </c>
      <c r="H2204" s="96">
        <f>H2205+H2207</f>
        <v>5873.6936699999997</v>
      </c>
      <c r="I2204" s="96">
        <f t="shared" ref="I2204:K2204" si="1094">I2205+I2207</f>
        <v>5873.6936699999997</v>
      </c>
      <c r="J2204" s="96">
        <f t="shared" si="1094"/>
        <v>5873.6936699999997</v>
      </c>
      <c r="K2204" s="96">
        <f t="shared" si="1094"/>
        <v>5873.6936699999997</v>
      </c>
      <c r="L2204" s="96">
        <f t="shared" si="1063"/>
        <v>100</v>
      </c>
      <c r="M2204" s="96">
        <f t="shared" si="1064"/>
        <v>100</v>
      </c>
    </row>
    <row r="2205" spans="1:13" ht="38.25">
      <c r="A2205" s="93" t="s">
        <v>148</v>
      </c>
      <c r="B2205" s="94" t="s">
        <v>960</v>
      </c>
      <c r="C2205" s="94" t="s">
        <v>9</v>
      </c>
      <c r="D2205" s="94" t="s">
        <v>25</v>
      </c>
      <c r="E2205" s="94" t="s">
        <v>961</v>
      </c>
      <c r="F2205" s="94" t="s">
        <v>149</v>
      </c>
      <c r="G2205" s="96">
        <v>9937.2000000000007</v>
      </c>
      <c r="H2205" s="96">
        <f>H2206</f>
        <v>5757.69398</v>
      </c>
      <c r="I2205" s="96">
        <f t="shared" ref="I2205:K2205" si="1095">I2206</f>
        <v>5757.69398</v>
      </c>
      <c r="J2205" s="96">
        <f t="shared" si="1095"/>
        <v>5757.69398</v>
      </c>
      <c r="K2205" s="96">
        <f t="shared" si="1095"/>
        <v>5757.69398</v>
      </c>
      <c r="L2205" s="96">
        <f t="shared" si="1063"/>
        <v>100</v>
      </c>
      <c r="M2205" s="96">
        <f t="shared" si="1064"/>
        <v>100</v>
      </c>
    </row>
    <row r="2206" spans="1:13">
      <c r="A2206" s="93" t="s">
        <v>150</v>
      </c>
      <c r="B2206" s="94" t="s">
        <v>960</v>
      </c>
      <c r="C2206" s="94" t="s">
        <v>9</v>
      </c>
      <c r="D2206" s="94" t="s">
        <v>25</v>
      </c>
      <c r="E2206" s="94" t="s">
        <v>961</v>
      </c>
      <c r="F2206" s="94" t="s">
        <v>151</v>
      </c>
      <c r="G2206" s="96">
        <v>9937.2000000000007</v>
      </c>
      <c r="H2206" s="96">
        <f>5488.03416+269.65982</f>
        <v>5757.69398</v>
      </c>
      <c r="I2206" s="96">
        <v>5757.69398</v>
      </c>
      <c r="J2206" s="96">
        <v>5757.69398</v>
      </c>
      <c r="K2206" s="96">
        <v>5757.69398</v>
      </c>
      <c r="L2206" s="96">
        <f t="shared" ref="L2206:L2269" si="1096">K2206/H2206*100</f>
        <v>100</v>
      </c>
      <c r="M2206" s="96">
        <f t="shared" ref="M2206:M2269" si="1097">K2206/I2206*100</f>
        <v>100</v>
      </c>
    </row>
    <row r="2207" spans="1:13">
      <c r="A2207" s="93" t="s">
        <v>152</v>
      </c>
      <c r="B2207" s="94" t="s">
        <v>960</v>
      </c>
      <c r="C2207" s="94" t="s">
        <v>9</v>
      </c>
      <c r="D2207" s="94" t="s">
        <v>25</v>
      </c>
      <c r="E2207" s="94" t="s">
        <v>961</v>
      </c>
      <c r="F2207" s="94" t="s">
        <v>153</v>
      </c>
      <c r="G2207" s="96">
        <v>395.5</v>
      </c>
      <c r="H2207" s="96">
        <f>H2208</f>
        <v>115.99969</v>
      </c>
      <c r="I2207" s="96">
        <f t="shared" ref="I2207:K2207" si="1098">I2208</f>
        <v>115.99969</v>
      </c>
      <c r="J2207" s="96">
        <f t="shared" si="1098"/>
        <v>115.99969</v>
      </c>
      <c r="K2207" s="96">
        <f t="shared" si="1098"/>
        <v>115.99969</v>
      </c>
      <c r="L2207" s="96">
        <f t="shared" si="1096"/>
        <v>100</v>
      </c>
      <c r="M2207" s="96">
        <f t="shared" si="1097"/>
        <v>100</v>
      </c>
    </row>
    <row r="2208" spans="1:13" ht="25.5">
      <c r="A2208" s="93" t="s">
        <v>154</v>
      </c>
      <c r="B2208" s="94" t="s">
        <v>960</v>
      </c>
      <c r="C2208" s="94" t="s">
        <v>9</v>
      </c>
      <c r="D2208" s="94" t="s">
        <v>25</v>
      </c>
      <c r="E2208" s="94" t="s">
        <v>961</v>
      </c>
      <c r="F2208" s="94" t="s">
        <v>155</v>
      </c>
      <c r="G2208" s="96">
        <v>395.5</v>
      </c>
      <c r="H2208" s="96">
        <v>115.99969</v>
      </c>
      <c r="I2208" s="96">
        <v>115.99969</v>
      </c>
      <c r="J2208" s="96">
        <v>115.99969</v>
      </c>
      <c r="K2208" s="96">
        <v>115.99969</v>
      </c>
      <c r="L2208" s="96">
        <f t="shared" si="1096"/>
        <v>100</v>
      </c>
      <c r="M2208" s="96">
        <f t="shared" si="1097"/>
        <v>100</v>
      </c>
    </row>
    <row r="2209" spans="1:13">
      <c r="A2209" s="93" t="s">
        <v>128</v>
      </c>
      <c r="B2209" s="94" t="s">
        <v>960</v>
      </c>
      <c r="C2209" s="94" t="s">
        <v>9</v>
      </c>
      <c r="D2209" s="94" t="s">
        <v>25</v>
      </c>
      <c r="E2209" s="94" t="s">
        <v>138</v>
      </c>
      <c r="F2209" s="95" t="s">
        <v>0</v>
      </c>
      <c r="G2209" s="96">
        <v>5211.7</v>
      </c>
      <c r="H2209" s="96">
        <f>H2210</f>
        <v>0</v>
      </c>
      <c r="I2209" s="96">
        <f t="shared" ref="I2209:K2210" si="1099">I2210</f>
        <v>0</v>
      </c>
      <c r="J2209" s="96">
        <f t="shared" si="1099"/>
        <v>0</v>
      </c>
      <c r="K2209" s="96">
        <f t="shared" si="1099"/>
        <v>0</v>
      </c>
      <c r="L2209" s="96">
        <v>0</v>
      </c>
      <c r="M2209" s="96">
        <v>0</v>
      </c>
    </row>
    <row r="2210" spans="1:13" ht="25.5">
      <c r="A2210" s="93" t="s">
        <v>130</v>
      </c>
      <c r="B2210" s="94" t="s">
        <v>960</v>
      </c>
      <c r="C2210" s="94" t="s">
        <v>9</v>
      </c>
      <c r="D2210" s="94" t="s">
        <v>25</v>
      </c>
      <c r="E2210" s="94" t="s">
        <v>138</v>
      </c>
      <c r="F2210" s="94" t="s">
        <v>131</v>
      </c>
      <c r="G2210" s="96">
        <v>5211.7</v>
      </c>
      <c r="H2210" s="96">
        <f>H2211</f>
        <v>0</v>
      </c>
      <c r="I2210" s="96">
        <f t="shared" si="1099"/>
        <v>0</v>
      </c>
      <c r="J2210" s="96">
        <f t="shared" si="1099"/>
        <v>0</v>
      </c>
      <c r="K2210" s="96">
        <f t="shared" si="1099"/>
        <v>0</v>
      </c>
      <c r="L2210" s="96">
        <v>0</v>
      </c>
      <c r="M2210" s="96">
        <v>0</v>
      </c>
    </row>
    <row r="2211" spans="1:13">
      <c r="A2211" s="93" t="s">
        <v>132</v>
      </c>
      <c r="B2211" s="94" t="s">
        <v>960</v>
      </c>
      <c r="C2211" s="94" t="s">
        <v>9</v>
      </c>
      <c r="D2211" s="94" t="s">
        <v>25</v>
      </c>
      <c r="E2211" s="94" t="s">
        <v>138</v>
      </c>
      <c r="F2211" s="94" t="s">
        <v>133</v>
      </c>
      <c r="G2211" s="96">
        <v>5211.7</v>
      </c>
      <c r="H2211" s="96"/>
      <c r="I2211" s="96"/>
      <c r="J2211" s="96"/>
      <c r="K2211" s="96"/>
      <c r="L2211" s="96">
        <v>0</v>
      </c>
      <c r="M2211" s="96">
        <v>0</v>
      </c>
    </row>
    <row r="2212" spans="1:13" ht="25.5">
      <c r="A2212" s="93" t="s">
        <v>802</v>
      </c>
      <c r="B2212" s="94" t="s">
        <v>960</v>
      </c>
      <c r="C2212" s="94" t="s">
        <v>9</v>
      </c>
      <c r="D2212" s="94" t="s">
        <v>25</v>
      </c>
      <c r="E2212" s="94" t="s">
        <v>962</v>
      </c>
      <c r="F2212" s="95" t="s">
        <v>0</v>
      </c>
      <c r="G2212" s="96">
        <v>8269.5</v>
      </c>
      <c r="H2212" s="96">
        <f>H2213</f>
        <v>0</v>
      </c>
      <c r="I2212" s="96">
        <f t="shared" ref="I2212:K2213" si="1100">I2213</f>
        <v>0</v>
      </c>
      <c r="J2212" s="96">
        <f t="shared" si="1100"/>
        <v>0</v>
      </c>
      <c r="K2212" s="96">
        <f t="shared" si="1100"/>
        <v>0</v>
      </c>
      <c r="L2212" s="96">
        <v>0</v>
      </c>
      <c r="M2212" s="96">
        <v>0</v>
      </c>
    </row>
    <row r="2213" spans="1:13" ht="25.5">
      <c r="A2213" s="93" t="s">
        <v>130</v>
      </c>
      <c r="B2213" s="94" t="s">
        <v>960</v>
      </c>
      <c r="C2213" s="94" t="s">
        <v>9</v>
      </c>
      <c r="D2213" s="94" t="s">
        <v>25</v>
      </c>
      <c r="E2213" s="94" t="s">
        <v>962</v>
      </c>
      <c r="F2213" s="94" t="s">
        <v>131</v>
      </c>
      <c r="G2213" s="96">
        <v>8269.5</v>
      </c>
      <c r="H2213" s="96">
        <f>H2214</f>
        <v>0</v>
      </c>
      <c r="I2213" s="96">
        <f t="shared" si="1100"/>
        <v>0</v>
      </c>
      <c r="J2213" s="96">
        <f t="shared" si="1100"/>
        <v>0</v>
      </c>
      <c r="K2213" s="96">
        <f t="shared" si="1100"/>
        <v>0</v>
      </c>
      <c r="L2213" s="96">
        <v>0</v>
      </c>
      <c r="M2213" s="96">
        <v>0</v>
      </c>
    </row>
    <row r="2214" spans="1:13">
      <c r="A2214" s="93" t="s">
        <v>132</v>
      </c>
      <c r="B2214" s="94" t="s">
        <v>960</v>
      </c>
      <c r="C2214" s="94" t="s">
        <v>9</v>
      </c>
      <c r="D2214" s="94" t="s">
        <v>25</v>
      </c>
      <c r="E2214" s="94" t="s">
        <v>962</v>
      </c>
      <c r="F2214" s="94" t="s">
        <v>133</v>
      </c>
      <c r="G2214" s="96">
        <v>8269.5</v>
      </c>
      <c r="H2214" s="96"/>
      <c r="I2214" s="96"/>
      <c r="J2214" s="96"/>
      <c r="K2214" s="96"/>
      <c r="L2214" s="96">
        <v>0</v>
      </c>
      <c r="M2214" s="96">
        <v>0</v>
      </c>
    </row>
    <row r="2215" spans="1:13">
      <c r="A2215" s="107" t="s">
        <v>0</v>
      </c>
      <c r="B2215" s="108" t="s">
        <v>0</v>
      </c>
      <c r="C2215" s="95" t="s">
        <v>0</v>
      </c>
      <c r="D2215" s="95" t="s">
        <v>0</v>
      </c>
      <c r="E2215" s="95" t="s">
        <v>0</v>
      </c>
      <c r="F2215" s="95" t="s">
        <v>0</v>
      </c>
      <c r="G2215" s="109" t="s">
        <v>0</v>
      </c>
      <c r="H2215" s="109"/>
      <c r="I2215" s="109"/>
      <c r="J2215" s="109"/>
      <c r="K2215" s="109"/>
      <c r="L2215" s="109"/>
      <c r="M2215" s="109"/>
    </row>
    <row r="2216" spans="1:13" ht="25.5">
      <c r="A2216" s="110" t="s">
        <v>963</v>
      </c>
      <c r="B2216" s="111" t="s">
        <v>964</v>
      </c>
      <c r="C2216" s="95" t="s">
        <v>0</v>
      </c>
      <c r="D2216" s="95" t="s">
        <v>0</v>
      </c>
      <c r="E2216" s="95" t="s">
        <v>0</v>
      </c>
      <c r="F2216" s="95" t="s">
        <v>0</v>
      </c>
      <c r="G2216" s="112">
        <v>1075677.6000000001</v>
      </c>
      <c r="H2216" s="112">
        <f>H2217+H2272+H2265</f>
        <v>1075827.6040000001</v>
      </c>
      <c r="I2216" s="112">
        <f t="shared" ref="I2216:K2216" si="1101">I2217+I2272+I2265</f>
        <v>814628.17431999987</v>
      </c>
      <c r="J2216" s="112">
        <f t="shared" si="1101"/>
        <v>814628.17431999987</v>
      </c>
      <c r="K2216" s="112">
        <f t="shared" si="1101"/>
        <v>785474.15877999994</v>
      </c>
      <c r="L2216" s="112">
        <f t="shared" si="1096"/>
        <v>73.011154934076217</v>
      </c>
      <c r="M2216" s="112">
        <f t="shared" si="1097"/>
        <v>96.421187425252526</v>
      </c>
    </row>
    <row r="2217" spans="1:13">
      <c r="A2217" s="93" t="s">
        <v>28</v>
      </c>
      <c r="B2217" s="94" t="s">
        <v>964</v>
      </c>
      <c r="C2217" s="94" t="s">
        <v>13</v>
      </c>
      <c r="D2217" s="95" t="s">
        <v>0</v>
      </c>
      <c r="E2217" s="95" t="s">
        <v>0</v>
      </c>
      <c r="F2217" s="95" t="s">
        <v>0</v>
      </c>
      <c r="G2217" s="96">
        <v>1065832</v>
      </c>
      <c r="H2217" s="96">
        <f>H2218+H2249</f>
        <v>1065832</v>
      </c>
      <c r="I2217" s="96">
        <f t="shared" ref="I2217:K2217" si="1102">I2218+I2249</f>
        <v>806902.57031999994</v>
      </c>
      <c r="J2217" s="96">
        <f t="shared" si="1102"/>
        <v>806902.57031999994</v>
      </c>
      <c r="K2217" s="96">
        <f t="shared" si="1102"/>
        <v>777748.55478000001</v>
      </c>
      <c r="L2217" s="96">
        <f t="shared" si="1096"/>
        <v>72.971026839126623</v>
      </c>
      <c r="M2217" s="96">
        <f t="shared" si="1097"/>
        <v>96.386922459741569</v>
      </c>
    </row>
    <row r="2218" spans="1:13" ht="25.5">
      <c r="A2218" s="93" t="s">
        <v>29</v>
      </c>
      <c r="B2218" s="94" t="s">
        <v>964</v>
      </c>
      <c r="C2218" s="94" t="s">
        <v>13</v>
      </c>
      <c r="D2218" s="94" t="s">
        <v>30</v>
      </c>
      <c r="E2218" s="95" t="s">
        <v>0</v>
      </c>
      <c r="F2218" s="95" t="s">
        <v>0</v>
      </c>
      <c r="G2218" s="96">
        <v>207140.4</v>
      </c>
      <c r="H2218" s="96">
        <f>H2219</f>
        <v>207140.4</v>
      </c>
      <c r="I2218" s="96">
        <f t="shared" ref="I2218:K2218" si="1103">I2219</f>
        <v>166150.41224999999</v>
      </c>
      <c r="J2218" s="96">
        <f t="shared" si="1103"/>
        <v>166150.41224999999</v>
      </c>
      <c r="K2218" s="96">
        <f t="shared" si="1103"/>
        <v>158491.85846999998</v>
      </c>
      <c r="L2218" s="96">
        <f t="shared" si="1096"/>
        <v>76.514218602455145</v>
      </c>
      <c r="M2218" s="96">
        <f t="shared" si="1097"/>
        <v>95.390589962258716</v>
      </c>
    </row>
    <row r="2219" spans="1:13" ht="38.25">
      <c r="A2219" s="93" t="s">
        <v>109</v>
      </c>
      <c r="B2219" s="94" t="s">
        <v>964</v>
      </c>
      <c r="C2219" s="94" t="s">
        <v>13</v>
      </c>
      <c r="D2219" s="94" t="s">
        <v>30</v>
      </c>
      <c r="E2219" s="94" t="s">
        <v>110</v>
      </c>
      <c r="F2219" s="95" t="s">
        <v>0</v>
      </c>
      <c r="G2219" s="96">
        <v>207140.4</v>
      </c>
      <c r="H2219" s="96">
        <f>H2220+H2240</f>
        <v>207140.4</v>
      </c>
      <c r="I2219" s="96">
        <f t="shared" ref="I2219:K2219" si="1104">I2220+I2240</f>
        <v>166150.41224999999</v>
      </c>
      <c r="J2219" s="96">
        <f t="shared" si="1104"/>
        <v>166150.41224999999</v>
      </c>
      <c r="K2219" s="96">
        <f t="shared" si="1104"/>
        <v>158491.85846999998</v>
      </c>
      <c r="L2219" s="96">
        <f t="shared" si="1096"/>
        <v>76.514218602455145</v>
      </c>
      <c r="M2219" s="96">
        <f t="shared" si="1097"/>
        <v>95.390589962258716</v>
      </c>
    </row>
    <row r="2220" spans="1:13" ht="51">
      <c r="A2220" s="93" t="s">
        <v>230</v>
      </c>
      <c r="B2220" s="94" t="s">
        <v>964</v>
      </c>
      <c r="C2220" s="94" t="s">
        <v>13</v>
      </c>
      <c r="D2220" s="94" t="s">
        <v>30</v>
      </c>
      <c r="E2220" s="94" t="s">
        <v>231</v>
      </c>
      <c r="F2220" s="95" t="s">
        <v>0</v>
      </c>
      <c r="G2220" s="96">
        <v>197320.5</v>
      </c>
      <c r="H2220" s="96">
        <f>H2221+H2230</f>
        <v>197320.5</v>
      </c>
      <c r="I2220" s="96">
        <f t="shared" ref="I2220:K2220" si="1105">I2221+I2230</f>
        <v>158698.21224999998</v>
      </c>
      <c r="J2220" s="96">
        <f t="shared" si="1105"/>
        <v>158698.21224999998</v>
      </c>
      <c r="K2220" s="96">
        <f t="shared" si="1105"/>
        <v>151086.63991999999</v>
      </c>
      <c r="L2220" s="96">
        <f t="shared" si="1096"/>
        <v>76.569155217020025</v>
      </c>
      <c r="M2220" s="96">
        <f t="shared" si="1097"/>
        <v>95.203744124092992</v>
      </c>
    </row>
    <row r="2221" spans="1:13">
      <c r="A2221" s="93" t="s">
        <v>128</v>
      </c>
      <c r="B2221" s="94" t="s">
        <v>964</v>
      </c>
      <c r="C2221" s="94" t="s">
        <v>13</v>
      </c>
      <c r="D2221" s="94" t="s">
        <v>30</v>
      </c>
      <c r="E2221" s="94" t="s">
        <v>965</v>
      </c>
      <c r="F2221" s="95" t="s">
        <v>0</v>
      </c>
      <c r="G2221" s="96">
        <v>148496.79999999999</v>
      </c>
      <c r="H2221" s="96">
        <f>H2222+H2224+H2226+H2228</f>
        <v>148496.80000000002</v>
      </c>
      <c r="I2221" s="96">
        <f t="shared" ref="I2221:K2221" si="1106">I2222+I2224+I2226+I2228</f>
        <v>114512.2</v>
      </c>
      <c r="J2221" s="96">
        <f t="shared" si="1106"/>
        <v>114512.2</v>
      </c>
      <c r="K2221" s="96">
        <f t="shared" si="1106"/>
        <v>110303.25624</v>
      </c>
      <c r="L2221" s="96">
        <f t="shared" si="1096"/>
        <v>74.279887674347194</v>
      </c>
      <c r="M2221" s="96">
        <f t="shared" si="1097"/>
        <v>96.324458214932562</v>
      </c>
    </row>
    <row r="2222" spans="1:13" ht="38.25">
      <c r="A2222" s="93" t="s">
        <v>148</v>
      </c>
      <c r="B2222" s="94" t="s">
        <v>964</v>
      </c>
      <c r="C2222" s="94" t="s">
        <v>13</v>
      </c>
      <c r="D2222" s="94" t="s">
        <v>30</v>
      </c>
      <c r="E2222" s="94" t="s">
        <v>965</v>
      </c>
      <c r="F2222" s="94" t="s">
        <v>149</v>
      </c>
      <c r="G2222" s="96">
        <v>51394.9</v>
      </c>
      <c r="H2222" s="96">
        <f>H2223</f>
        <v>51394.9</v>
      </c>
      <c r="I2222" s="96">
        <f t="shared" ref="I2222:K2222" si="1107">I2223</f>
        <v>38810.300000000003</v>
      </c>
      <c r="J2222" s="96">
        <f t="shared" si="1107"/>
        <v>38810.300000000003</v>
      </c>
      <c r="K2222" s="96">
        <f t="shared" si="1107"/>
        <v>37764.8776</v>
      </c>
      <c r="L2222" s="96">
        <f t="shared" si="1096"/>
        <v>73.47981531241426</v>
      </c>
      <c r="M2222" s="96">
        <f t="shared" si="1097"/>
        <v>97.306327444003259</v>
      </c>
    </row>
    <row r="2223" spans="1:13">
      <c r="A2223" s="93" t="s">
        <v>323</v>
      </c>
      <c r="B2223" s="94" t="s">
        <v>964</v>
      </c>
      <c r="C2223" s="94" t="s">
        <v>13</v>
      </c>
      <c r="D2223" s="94" t="s">
        <v>30</v>
      </c>
      <c r="E2223" s="94" t="s">
        <v>965</v>
      </c>
      <c r="F2223" s="94" t="s">
        <v>324</v>
      </c>
      <c r="G2223" s="96">
        <v>51394.9</v>
      </c>
      <c r="H2223" s="96">
        <f>49475.9+1919</f>
        <v>51394.9</v>
      </c>
      <c r="I2223" s="96">
        <v>38810.300000000003</v>
      </c>
      <c r="J2223" s="103">
        <v>38810.300000000003</v>
      </c>
      <c r="K2223" s="96">
        <v>37764.8776</v>
      </c>
      <c r="L2223" s="96">
        <f t="shared" si="1096"/>
        <v>73.47981531241426</v>
      </c>
      <c r="M2223" s="96">
        <f t="shared" si="1097"/>
        <v>97.306327444003259</v>
      </c>
    </row>
    <row r="2224" spans="1:13">
      <c r="A2224" s="93" t="s">
        <v>152</v>
      </c>
      <c r="B2224" s="94" t="s">
        <v>964</v>
      </c>
      <c r="C2224" s="94" t="s">
        <v>13</v>
      </c>
      <c r="D2224" s="94" t="s">
        <v>30</v>
      </c>
      <c r="E2224" s="94" t="s">
        <v>965</v>
      </c>
      <c r="F2224" s="94" t="s">
        <v>153</v>
      </c>
      <c r="G2224" s="96">
        <v>20576.7</v>
      </c>
      <c r="H2224" s="96">
        <f>H2225</f>
        <v>20576.7</v>
      </c>
      <c r="I2224" s="96">
        <f t="shared" ref="I2224:K2224" si="1108">I2225</f>
        <v>15841.1</v>
      </c>
      <c r="J2224" s="96">
        <f t="shared" si="1108"/>
        <v>15841.1</v>
      </c>
      <c r="K2224" s="96">
        <f t="shared" si="1108"/>
        <v>12850.52802</v>
      </c>
      <c r="L2224" s="96">
        <f t="shared" si="1096"/>
        <v>62.451841257344462</v>
      </c>
      <c r="M2224" s="96">
        <f t="shared" si="1097"/>
        <v>81.12143740018054</v>
      </c>
    </row>
    <row r="2225" spans="1:13" ht="25.5">
      <c r="A2225" s="93" t="s">
        <v>154</v>
      </c>
      <c r="B2225" s="94" t="s">
        <v>964</v>
      </c>
      <c r="C2225" s="94" t="s">
        <v>13</v>
      </c>
      <c r="D2225" s="94" t="s">
        <v>30</v>
      </c>
      <c r="E2225" s="94" t="s">
        <v>965</v>
      </c>
      <c r="F2225" s="94" t="s">
        <v>155</v>
      </c>
      <c r="G2225" s="96">
        <v>20576.7</v>
      </c>
      <c r="H2225" s="96">
        <v>20576.7</v>
      </c>
      <c r="I2225" s="96">
        <v>15841.1</v>
      </c>
      <c r="J2225" s="96">
        <v>15841.1</v>
      </c>
      <c r="K2225" s="96">
        <v>12850.52802</v>
      </c>
      <c r="L2225" s="96">
        <f t="shared" si="1096"/>
        <v>62.451841257344462</v>
      </c>
      <c r="M2225" s="96">
        <f t="shared" si="1097"/>
        <v>81.12143740018054</v>
      </c>
    </row>
    <row r="2226" spans="1:13" ht="25.5">
      <c r="A2226" s="93" t="s">
        <v>130</v>
      </c>
      <c r="B2226" s="94" t="s">
        <v>964</v>
      </c>
      <c r="C2226" s="94" t="s">
        <v>13</v>
      </c>
      <c r="D2226" s="94" t="s">
        <v>30</v>
      </c>
      <c r="E2226" s="94" t="s">
        <v>965</v>
      </c>
      <c r="F2226" s="94" t="s">
        <v>131</v>
      </c>
      <c r="G2226" s="96">
        <v>74977.600000000006</v>
      </c>
      <c r="H2226" s="96">
        <f>H2227</f>
        <v>74977.600000000006</v>
      </c>
      <c r="I2226" s="96">
        <f t="shared" ref="I2226:K2226" si="1109">I2227</f>
        <v>58700</v>
      </c>
      <c r="J2226" s="96">
        <f t="shared" si="1109"/>
        <v>58700</v>
      </c>
      <c r="K2226" s="96">
        <f t="shared" si="1109"/>
        <v>58700</v>
      </c>
      <c r="L2226" s="96">
        <f t="shared" si="1096"/>
        <v>78.290049294722692</v>
      </c>
      <c r="M2226" s="96">
        <f t="shared" si="1097"/>
        <v>100</v>
      </c>
    </row>
    <row r="2227" spans="1:13">
      <c r="A2227" s="93" t="s">
        <v>132</v>
      </c>
      <c r="B2227" s="94" t="s">
        <v>964</v>
      </c>
      <c r="C2227" s="94" t="s">
        <v>13</v>
      </c>
      <c r="D2227" s="94" t="s">
        <v>30</v>
      </c>
      <c r="E2227" s="94" t="s">
        <v>965</v>
      </c>
      <c r="F2227" s="94" t="s">
        <v>133</v>
      </c>
      <c r="G2227" s="96">
        <v>74977.600000000006</v>
      </c>
      <c r="H2227" s="96">
        <v>74977.600000000006</v>
      </c>
      <c r="I2227" s="96">
        <v>58700</v>
      </c>
      <c r="J2227" s="96">
        <v>58700</v>
      </c>
      <c r="K2227" s="96">
        <v>58700</v>
      </c>
      <c r="L2227" s="96">
        <f t="shared" si="1096"/>
        <v>78.290049294722692</v>
      </c>
      <c r="M2227" s="96">
        <f t="shared" si="1097"/>
        <v>100</v>
      </c>
    </row>
    <row r="2228" spans="1:13">
      <c r="A2228" s="93" t="s">
        <v>160</v>
      </c>
      <c r="B2228" s="94" t="s">
        <v>964</v>
      </c>
      <c r="C2228" s="94" t="s">
        <v>13</v>
      </c>
      <c r="D2228" s="94" t="s">
        <v>30</v>
      </c>
      <c r="E2228" s="94" t="s">
        <v>965</v>
      </c>
      <c r="F2228" s="94" t="s">
        <v>161</v>
      </c>
      <c r="G2228" s="96">
        <v>1547.6</v>
      </c>
      <c r="H2228" s="96">
        <f>H2229</f>
        <v>1547.6000000000001</v>
      </c>
      <c r="I2228" s="96">
        <f t="shared" ref="I2228:K2228" si="1110">I2229</f>
        <v>1160.8</v>
      </c>
      <c r="J2228" s="96">
        <f t="shared" si="1110"/>
        <v>1160.8</v>
      </c>
      <c r="K2228" s="96">
        <f t="shared" si="1110"/>
        <v>987.85062000000005</v>
      </c>
      <c r="L2228" s="96">
        <f t="shared" si="1096"/>
        <v>63.831133367795289</v>
      </c>
      <c r="M2228" s="96">
        <f t="shared" si="1097"/>
        <v>85.100845968297733</v>
      </c>
    </row>
    <row r="2229" spans="1:13">
      <c r="A2229" s="93" t="s">
        <v>162</v>
      </c>
      <c r="B2229" s="94" t="s">
        <v>964</v>
      </c>
      <c r="C2229" s="94" t="s">
        <v>13</v>
      </c>
      <c r="D2229" s="94" t="s">
        <v>30</v>
      </c>
      <c r="E2229" s="94" t="s">
        <v>965</v>
      </c>
      <c r="F2229" s="94" t="s">
        <v>163</v>
      </c>
      <c r="G2229" s="96">
        <v>1547.6</v>
      </c>
      <c r="H2229" s="96">
        <f>1289.9+257.7</f>
        <v>1547.6000000000001</v>
      </c>
      <c r="I2229" s="96">
        <v>1160.8</v>
      </c>
      <c r="J2229" s="96">
        <v>1160.8</v>
      </c>
      <c r="K2229" s="96">
        <v>987.85062000000005</v>
      </c>
      <c r="L2229" s="96">
        <f t="shared" si="1096"/>
        <v>63.831133367795289</v>
      </c>
      <c r="M2229" s="96">
        <f t="shared" si="1097"/>
        <v>85.100845968297733</v>
      </c>
    </row>
    <row r="2230" spans="1:13" ht="38.25">
      <c r="A2230" s="93" t="s">
        <v>966</v>
      </c>
      <c r="B2230" s="94" t="s">
        <v>964</v>
      </c>
      <c r="C2230" s="94" t="s">
        <v>13</v>
      </c>
      <c r="D2230" s="94" t="s">
        <v>30</v>
      </c>
      <c r="E2230" s="94" t="s">
        <v>967</v>
      </c>
      <c r="F2230" s="95" t="s">
        <v>0</v>
      </c>
      <c r="G2230" s="96">
        <v>48823.7</v>
      </c>
      <c r="H2230" s="96">
        <f>H2231+H2233+H2236+H2238</f>
        <v>48823.7</v>
      </c>
      <c r="I2230" s="96">
        <f t="shared" ref="I2230:K2230" si="1111">I2231+I2233+I2236+I2238</f>
        <v>44186.01225</v>
      </c>
      <c r="J2230" s="96">
        <f t="shared" si="1111"/>
        <v>44186.01225</v>
      </c>
      <c r="K2230" s="96">
        <f t="shared" si="1111"/>
        <v>40783.383679999999</v>
      </c>
      <c r="L2230" s="96">
        <f t="shared" si="1096"/>
        <v>83.531939775150192</v>
      </c>
      <c r="M2230" s="96">
        <f t="shared" si="1097"/>
        <v>92.299308317871564</v>
      </c>
    </row>
    <row r="2231" spans="1:13" ht="38.25">
      <c r="A2231" s="93" t="s">
        <v>148</v>
      </c>
      <c r="B2231" s="94" t="s">
        <v>964</v>
      </c>
      <c r="C2231" s="94" t="s">
        <v>13</v>
      </c>
      <c r="D2231" s="94" t="s">
        <v>30</v>
      </c>
      <c r="E2231" s="94" t="s">
        <v>967</v>
      </c>
      <c r="F2231" s="94" t="s">
        <v>149</v>
      </c>
      <c r="G2231" s="96">
        <v>295</v>
      </c>
      <c r="H2231" s="96">
        <f>H2232</f>
        <v>295</v>
      </c>
      <c r="I2231" s="96">
        <f t="shared" ref="I2231:K2231" si="1112">I2232</f>
        <v>295</v>
      </c>
      <c r="J2231" s="96">
        <f t="shared" si="1112"/>
        <v>295</v>
      </c>
      <c r="K2231" s="96">
        <f t="shared" si="1112"/>
        <v>295</v>
      </c>
      <c r="L2231" s="96">
        <f t="shared" si="1096"/>
        <v>100</v>
      </c>
      <c r="M2231" s="96">
        <f t="shared" si="1097"/>
        <v>100</v>
      </c>
    </row>
    <row r="2232" spans="1:13">
      <c r="A2232" s="93" t="s">
        <v>323</v>
      </c>
      <c r="B2232" s="94" t="s">
        <v>964</v>
      </c>
      <c r="C2232" s="94" t="s">
        <v>13</v>
      </c>
      <c r="D2232" s="94" t="s">
        <v>30</v>
      </c>
      <c r="E2232" s="94" t="s">
        <v>967</v>
      </c>
      <c r="F2232" s="94" t="s">
        <v>324</v>
      </c>
      <c r="G2232" s="96">
        <v>295</v>
      </c>
      <c r="H2232" s="96">
        <v>295</v>
      </c>
      <c r="I2232" s="96">
        <v>295</v>
      </c>
      <c r="J2232" s="96">
        <v>295</v>
      </c>
      <c r="K2232" s="96">
        <v>295</v>
      </c>
      <c r="L2232" s="96">
        <f t="shared" si="1096"/>
        <v>100</v>
      </c>
      <c r="M2232" s="96">
        <f t="shared" si="1097"/>
        <v>100</v>
      </c>
    </row>
    <row r="2233" spans="1:13">
      <c r="A2233" s="93" t="s">
        <v>152</v>
      </c>
      <c r="B2233" s="94" t="s">
        <v>964</v>
      </c>
      <c r="C2233" s="94" t="s">
        <v>13</v>
      </c>
      <c r="D2233" s="94" t="s">
        <v>30</v>
      </c>
      <c r="E2233" s="94" t="s">
        <v>967</v>
      </c>
      <c r="F2233" s="94" t="s">
        <v>153</v>
      </c>
      <c r="G2233" s="96">
        <v>43743.8</v>
      </c>
      <c r="H2233" s="96">
        <f>H2234+H2235</f>
        <v>43820.932249999998</v>
      </c>
      <c r="I2233" s="96">
        <f t="shared" ref="I2233:K2233" si="1113">I2234+I2235</f>
        <v>43681.01225</v>
      </c>
      <c r="J2233" s="96">
        <f t="shared" si="1113"/>
        <v>43681.01225</v>
      </c>
      <c r="K2233" s="96">
        <f t="shared" si="1113"/>
        <v>40278.383679999999</v>
      </c>
      <c r="L2233" s="96">
        <f t="shared" si="1096"/>
        <v>91.915853022501594</v>
      </c>
      <c r="M2233" s="96">
        <f t="shared" si="1097"/>
        <v>92.21027994835444</v>
      </c>
    </row>
    <row r="2234" spans="1:13" ht="25.5">
      <c r="A2234" s="93" t="s">
        <v>234</v>
      </c>
      <c r="B2234" s="94" t="s">
        <v>964</v>
      </c>
      <c r="C2234" s="94" t="s">
        <v>13</v>
      </c>
      <c r="D2234" s="94" t="s">
        <v>30</v>
      </c>
      <c r="E2234" s="94" t="s">
        <v>967</v>
      </c>
      <c r="F2234" s="94" t="s">
        <v>235</v>
      </c>
      <c r="G2234" s="96">
        <v>34823.699999999997</v>
      </c>
      <c r="H2234" s="96">
        <v>34823.699999999997</v>
      </c>
      <c r="I2234" s="96">
        <v>34823.699999999997</v>
      </c>
      <c r="J2234" s="96">
        <v>34823.699999999997</v>
      </c>
      <c r="K2234" s="96">
        <v>34823.699999999997</v>
      </c>
      <c r="L2234" s="96">
        <f t="shared" si="1096"/>
        <v>100</v>
      </c>
      <c r="M2234" s="96">
        <f t="shared" si="1097"/>
        <v>100</v>
      </c>
    </row>
    <row r="2235" spans="1:13" ht="25.5">
      <c r="A2235" s="93" t="s">
        <v>154</v>
      </c>
      <c r="B2235" s="94" t="s">
        <v>964</v>
      </c>
      <c r="C2235" s="94" t="s">
        <v>13</v>
      </c>
      <c r="D2235" s="94" t="s">
        <v>30</v>
      </c>
      <c r="E2235" s="94" t="s">
        <v>967</v>
      </c>
      <c r="F2235" s="94" t="s">
        <v>155</v>
      </c>
      <c r="G2235" s="96">
        <v>8920.1</v>
      </c>
      <c r="H2235" s="96">
        <v>8997.2322499999991</v>
      </c>
      <c r="I2235" s="96">
        <v>8857.3122500000009</v>
      </c>
      <c r="J2235" s="96">
        <v>8857.3122500000009</v>
      </c>
      <c r="K2235" s="96">
        <v>5454.6836800000001</v>
      </c>
      <c r="L2235" s="96">
        <f t="shared" si="1096"/>
        <v>60.626240697521183</v>
      </c>
      <c r="M2235" s="96">
        <f t="shared" si="1097"/>
        <v>61.583960529335513</v>
      </c>
    </row>
    <row r="2236" spans="1:13">
      <c r="A2236" s="93" t="s">
        <v>156</v>
      </c>
      <c r="B2236" s="94" t="s">
        <v>964</v>
      </c>
      <c r="C2236" s="94" t="s">
        <v>13</v>
      </c>
      <c r="D2236" s="94" t="s">
        <v>30</v>
      </c>
      <c r="E2236" s="94" t="s">
        <v>967</v>
      </c>
      <c r="F2236" s="94" t="s">
        <v>157</v>
      </c>
      <c r="G2236" s="96">
        <v>10</v>
      </c>
      <c r="H2236" s="96">
        <f>H2237</f>
        <v>10</v>
      </c>
      <c r="I2236" s="96">
        <f t="shared" ref="I2236:K2236" si="1114">I2237</f>
        <v>210</v>
      </c>
      <c r="J2236" s="96">
        <f t="shared" si="1114"/>
        <v>210</v>
      </c>
      <c r="K2236" s="96">
        <f t="shared" si="1114"/>
        <v>210</v>
      </c>
      <c r="L2236" s="96">
        <f t="shared" si="1096"/>
        <v>2100</v>
      </c>
      <c r="M2236" s="96">
        <f t="shared" si="1097"/>
        <v>100</v>
      </c>
    </row>
    <row r="2237" spans="1:13">
      <c r="A2237" s="93" t="s">
        <v>158</v>
      </c>
      <c r="B2237" s="94" t="s">
        <v>964</v>
      </c>
      <c r="C2237" s="94" t="s">
        <v>13</v>
      </c>
      <c r="D2237" s="94" t="s">
        <v>30</v>
      </c>
      <c r="E2237" s="94" t="s">
        <v>967</v>
      </c>
      <c r="F2237" s="94" t="s">
        <v>159</v>
      </c>
      <c r="G2237" s="96">
        <v>10</v>
      </c>
      <c r="H2237" s="96">
        <v>10</v>
      </c>
      <c r="I2237" s="96">
        <v>210</v>
      </c>
      <c r="J2237" s="96">
        <v>210</v>
      </c>
      <c r="K2237" s="96">
        <v>210</v>
      </c>
      <c r="L2237" s="96">
        <f t="shared" si="1096"/>
        <v>2100</v>
      </c>
      <c r="M2237" s="96">
        <f t="shared" si="1097"/>
        <v>100</v>
      </c>
    </row>
    <row r="2238" spans="1:13">
      <c r="A2238" s="93" t="s">
        <v>160</v>
      </c>
      <c r="B2238" s="94" t="s">
        <v>964</v>
      </c>
      <c r="C2238" s="94" t="s">
        <v>13</v>
      </c>
      <c r="D2238" s="94" t="s">
        <v>30</v>
      </c>
      <c r="E2238" s="94" t="s">
        <v>967</v>
      </c>
      <c r="F2238" s="94" t="s">
        <v>161</v>
      </c>
      <c r="G2238" s="96">
        <v>4774.8999999999996</v>
      </c>
      <c r="H2238" s="96">
        <f>H2239</f>
        <v>4697.76775</v>
      </c>
      <c r="I2238" s="96">
        <f t="shared" ref="I2238:K2238" si="1115">I2239</f>
        <v>0</v>
      </c>
      <c r="J2238" s="96">
        <f t="shared" si="1115"/>
        <v>0</v>
      </c>
      <c r="K2238" s="96">
        <f t="shared" si="1115"/>
        <v>0</v>
      </c>
      <c r="L2238" s="96">
        <f t="shared" si="1096"/>
        <v>0</v>
      </c>
      <c r="M2238" s="96">
        <v>0</v>
      </c>
    </row>
    <row r="2239" spans="1:13">
      <c r="A2239" s="93" t="s">
        <v>434</v>
      </c>
      <c r="B2239" s="94" t="s">
        <v>964</v>
      </c>
      <c r="C2239" s="94" t="s">
        <v>13</v>
      </c>
      <c r="D2239" s="94" t="s">
        <v>30</v>
      </c>
      <c r="E2239" s="94" t="s">
        <v>967</v>
      </c>
      <c r="F2239" s="94" t="s">
        <v>435</v>
      </c>
      <c r="G2239" s="96">
        <v>4774.8999999999996</v>
      </c>
      <c r="H2239" s="96">
        <v>4697.76775</v>
      </c>
      <c r="I2239" s="96"/>
      <c r="J2239" s="96"/>
      <c r="K2239" s="96"/>
      <c r="L2239" s="96">
        <f t="shared" si="1096"/>
        <v>0</v>
      </c>
      <c r="M2239" s="96">
        <v>0</v>
      </c>
    </row>
    <row r="2240" spans="1:13" ht="25.5">
      <c r="A2240" s="93" t="s">
        <v>968</v>
      </c>
      <c r="B2240" s="94" t="s">
        <v>964</v>
      </c>
      <c r="C2240" s="94" t="s">
        <v>13</v>
      </c>
      <c r="D2240" s="94" t="s">
        <v>30</v>
      </c>
      <c r="E2240" s="94" t="s">
        <v>969</v>
      </c>
      <c r="F2240" s="95" t="s">
        <v>0</v>
      </c>
      <c r="G2240" s="96">
        <v>9819.9</v>
      </c>
      <c r="H2240" s="96">
        <f>H2241</f>
        <v>9819.9</v>
      </c>
      <c r="I2240" s="96">
        <f t="shared" ref="I2240:K2240" si="1116">I2241</f>
        <v>7452.2000000000007</v>
      </c>
      <c r="J2240" s="96">
        <f t="shared" si="1116"/>
        <v>7452.2000000000007</v>
      </c>
      <c r="K2240" s="96">
        <f t="shared" si="1116"/>
        <v>7405.2185500000005</v>
      </c>
      <c r="L2240" s="96">
        <f t="shared" si="1096"/>
        <v>75.410325461562749</v>
      </c>
      <c r="M2240" s="96">
        <f t="shared" si="1097"/>
        <v>99.369562679477198</v>
      </c>
    </row>
    <row r="2241" spans="1:14">
      <c r="A2241" s="93" t="s">
        <v>146</v>
      </c>
      <c r="B2241" s="94" t="s">
        <v>964</v>
      </c>
      <c r="C2241" s="94" t="s">
        <v>13</v>
      </c>
      <c r="D2241" s="94" t="s">
        <v>30</v>
      </c>
      <c r="E2241" s="94" t="s">
        <v>970</v>
      </c>
      <c r="F2241" s="95" t="s">
        <v>0</v>
      </c>
      <c r="G2241" s="96">
        <v>9819.9</v>
      </c>
      <c r="H2241" s="96">
        <f>H2242+H2244+H2246</f>
        <v>9819.9</v>
      </c>
      <c r="I2241" s="96">
        <f t="shared" ref="I2241:K2241" si="1117">I2242+I2244+I2246</f>
        <v>7452.2000000000007</v>
      </c>
      <c r="J2241" s="96">
        <f t="shared" si="1117"/>
        <v>7452.2000000000007</v>
      </c>
      <c r="K2241" s="96">
        <f t="shared" si="1117"/>
        <v>7405.2185500000005</v>
      </c>
      <c r="L2241" s="96">
        <f t="shared" si="1096"/>
        <v>75.410325461562749</v>
      </c>
      <c r="M2241" s="96">
        <f t="shared" si="1097"/>
        <v>99.369562679477198</v>
      </c>
    </row>
    <row r="2242" spans="1:14" ht="38.25">
      <c r="A2242" s="93" t="s">
        <v>148</v>
      </c>
      <c r="B2242" s="94" t="s">
        <v>964</v>
      </c>
      <c r="C2242" s="94" t="s">
        <v>13</v>
      </c>
      <c r="D2242" s="94" t="s">
        <v>30</v>
      </c>
      <c r="E2242" s="94" t="s">
        <v>970</v>
      </c>
      <c r="F2242" s="94" t="s">
        <v>149</v>
      </c>
      <c r="G2242" s="96">
        <v>9129.7999999999993</v>
      </c>
      <c r="H2242" s="96">
        <f>H2243</f>
        <v>9129.7999999999993</v>
      </c>
      <c r="I2242" s="96">
        <f t="shared" ref="I2242:K2242" si="1118">I2243</f>
        <v>6985.6</v>
      </c>
      <c r="J2242" s="96">
        <f t="shared" si="1118"/>
        <v>6985.6</v>
      </c>
      <c r="K2242" s="96">
        <f t="shared" si="1118"/>
        <v>6951.1081400000003</v>
      </c>
      <c r="L2242" s="96">
        <f t="shared" si="1096"/>
        <v>76.136477688448821</v>
      </c>
      <c r="M2242" s="96">
        <f t="shared" si="1097"/>
        <v>99.506243415025196</v>
      </c>
    </row>
    <row r="2243" spans="1:14">
      <c r="A2243" s="93" t="s">
        <v>150</v>
      </c>
      <c r="B2243" s="94" t="s">
        <v>964</v>
      </c>
      <c r="C2243" s="94" t="s">
        <v>13</v>
      </c>
      <c r="D2243" s="94" t="s">
        <v>30</v>
      </c>
      <c r="E2243" s="94" t="s">
        <v>970</v>
      </c>
      <c r="F2243" s="94" t="s">
        <v>151</v>
      </c>
      <c r="G2243" s="96">
        <v>9129.7999999999993</v>
      </c>
      <c r="H2243" s="96">
        <f>8870.4+259.4</f>
        <v>9129.7999999999993</v>
      </c>
      <c r="I2243" s="96">
        <v>6985.6</v>
      </c>
      <c r="J2243" s="96">
        <v>6985.6</v>
      </c>
      <c r="K2243" s="96">
        <v>6951.1081400000003</v>
      </c>
      <c r="L2243" s="96">
        <f t="shared" si="1096"/>
        <v>76.136477688448821</v>
      </c>
      <c r="M2243" s="96">
        <f t="shared" si="1097"/>
        <v>99.506243415025196</v>
      </c>
    </row>
    <row r="2244" spans="1:14">
      <c r="A2244" s="93" t="s">
        <v>152</v>
      </c>
      <c r="B2244" s="94" t="s">
        <v>964</v>
      </c>
      <c r="C2244" s="94" t="s">
        <v>13</v>
      </c>
      <c r="D2244" s="94" t="s">
        <v>30</v>
      </c>
      <c r="E2244" s="94" t="s">
        <v>970</v>
      </c>
      <c r="F2244" s="94" t="s">
        <v>153</v>
      </c>
      <c r="G2244" s="96">
        <v>654.6</v>
      </c>
      <c r="H2244" s="96">
        <f>H2245</f>
        <v>654.6</v>
      </c>
      <c r="I2244" s="96">
        <f t="shared" ref="I2244:K2244" si="1119">I2245</f>
        <v>439</v>
      </c>
      <c r="J2244" s="96">
        <f t="shared" si="1119"/>
        <v>439</v>
      </c>
      <c r="K2244" s="96">
        <f t="shared" si="1119"/>
        <v>426.51040999999998</v>
      </c>
      <c r="L2244" s="96">
        <f t="shared" si="1096"/>
        <v>65.155882981973718</v>
      </c>
      <c r="M2244" s="96">
        <f t="shared" si="1097"/>
        <v>97.154990888382684</v>
      </c>
    </row>
    <row r="2245" spans="1:14" ht="25.5">
      <c r="A2245" s="93" t="s">
        <v>154</v>
      </c>
      <c r="B2245" s="94" t="s">
        <v>964</v>
      </c>
      <c r="C2245" s="94" t="s">
        <v>13</v>
      </c>
      <c r="D2245" s="94" t="s">
        <v>30</v>
      </c>
      <c r="E2245" s="94" t="s">
        <v>970</v>
      </c>
      <c r="F2245" s="94" t="s">
        <v>155</v>
      </c>
      <c r="G2245" s="96">
        <v>654.6</v>
      </c>
      <c r="H2245" s="96">
        <v>654.6</v>
      </c>
      <c r="I2245" s="96">
        <v>439</v>
      </c>
      <c r="J2245" s="96">
        <v>439</v>
      </c>
      <c r="K2245" s="96">
        <v>426.51040999999998</v>
      </c>
      <c r="L2245" s="96">
        <f t="shared" si="1096"/>
        <v>65.155882981973718</v>
      </c>
      <c r="M2245" s="96">
        <f t="shared" si="1097"/>
        <v>97.154990888382684</v>
      </c>
    </row>
    <row r="2246" spans="1:14">
      <c r="A2246" s="93" t="s">
        <v>160</v>
      </c>
      <c r="B2246" s="94" t="s">
        <v>964</v>
      </c>
      <c r="C2246" s="94" t="s">
        <v>13</v>
      </c>
      <c r="D2246" s="94" t="s">
        <v>30</v>
      </c>
      <c r="E2246" s="94" t="s">
        <v>970</v>
      </c>
      <c r="F2246" s="94" t="s">
        <v>161</v>
      </c>
      <c r="G2246" s="96">
        <v>35.5</v>
      </c>
      <c r="H2246" s="96">
        <f>H2247</f>
        <v>35.5</v>
      </c>
      <c r="I2246" s="96">
        <f t="shared" ref="I2246:K2246" si="1120">I2247</f>
        <v>27.6</v>
      </c>
      <c r="J2246" s="96">
        <f t="shared" si="1120"/>
        <v>27.6</v>
      </c>
      <c r="K2246" s="96">
        <f t="shared" si="1120"/>
        <v>27.6</v>
      </c>
      <c r="L2246" s="96">
        <f t="shared" si="1096"/>
        <v>77.74647887323944</v>
      </c>
      <c r="M2246" s="96">
        <f t="shared" si="1097"/>
        <v>100</v>
      </c>
    </row>
    <row r="2247" spans="1:14">
      <c r="A2247" s="93" t="s">
        <v>162</v>
      </c>
      <c r="B2247" s="94" t="s">
        <v>964</v>
      </c>
      <c r="C2247" s="94" t="s">
        <v>13</v>
      </c>
      <c r="D2247" s="94" t="s">
        <v>30</v>
      </c>
      <c r="E2247" s="94" t="s">
        <v>970</v>
      </c>
      <c r="F2247" s="94" t="s">
        <v>163</v>
      </c>
      <c r="G2247" s="96">
        <v>35.5</v>
      </c>
      <c r="H2247" s="96">
        <v>35.5</v>
      </c>
      <c r="I2247" s="96">
        <v>27.6</v>
      </c>
      <c r="J2247" s="96">
        <v>27.6</v>
      </c>
      <c r="K2247" s="96">
        <v>27.6</v>
      </c>
      <c r="L2247" s="96">
        <f t="shared" si="1096"/>
        <v>77.74647887323944</v>
      </c>
      <c r="M2247" s="96">
        <f t="shared" si="1097"/>
        <v>100</v>
      </c>
    </row>
    <row r="2248" spans="1:14" s="29" customFormat="1">
      <c r="A2248" s="93"/>
      <c r="B2248" s="94"/>
      <c r="C2248" s="94"/>
      <c r="D2248" s="94"/>
      <c r="E2248" s="94"/>
      <c r="F2248" s="94"/>
      <c r="G2248" s="96"/>
      <c r="H2248" s="96"/>
      <c r="I2248" s="96"/>
      <c r="J2248" s="96"/>
      <c r="K2248" s="96"/>
      <c r="L2248" s="96"/>
      <c r="M2248" s="96"/>
      <c r="N2248" s="60"/>
    </row>
    <row r="2249" spans="1:14">
      <c r="A2249" s="93" t="s">
        <v>31</v>
      </c>
      <c r="B2249" s="94" t="s">
        <v>964</v>
      </c>
      <c r="C2249" s="94" t="s">
        <v>13</v>
      </c>
      <c r="D2249" s="94" t="s">
        <v>32</v>
      </c>
      <c r="E2249" s="95" t="s">
        <v>0</v>
      </c>
      <c r="F2249" s="95" t="s">
        <v>0</v>
      </c>
      <c r="G2249" s="96">
        <v>858691.6</v>
      </c>
      <c r="H2249" s="96">
        <f>H2250</f>
        <v>858691.60000000009</v>
      </c>
      <c r="I2249" s="96">
        <f t="shared" ref="I2249:K2250" si="1121">I2250</f>
        <v>640752.15806999989</v>
      </c>
      <c r="J2249" s="96">
        <f t="shared" si="1121"/>
        <v>640752.15806999989</v>
      </c>
      <c r="K2249" s="96">
        <f t="shared" si="1121"/>
        <v>619256.69631000003</v>
      </c>
      <c r="L2249" s="96">
        <f t="shared" si="1096"/>
        <v>72.11631001281485</v>
      </c>
      <c r="M2249" s="96">
        <f t="shared" si="1097"/>
        <v>96.645276728408362</v>
      </c>
    </row>
    <row r="2250" spans="1:14" ht="38.25">
      <c r="A2250" s="93" t="s">
        <v>109</v>
      </c>
      <c r="B2250" s="94" t="s">
        <v>964</v>
      </c>
      <c r="C2250" s="94" t="s">
        <v>13</v>
      </c>
      <c r="D2250" s="94" t="s">
        <v>32</v>
      </c>
      <c r="E2250" s="94" t="s">
        <v>110</v>
      </c>
      <c r="F2250" s="95" t="s">
        <v>0</v>
      </c>
      <c r="G2250" s="96">
        <v>858691.6</v>
      </c>
      <c r="H2250" s="96">
        <f>H2251</f>
        <v>858691.60000000009</v>
      </c>
      <c r="I2250" s="96">
        <f t="shared" si="1121"/>
        <v>640752.15806999989</v>
      </c>
      <c r="J2250" s="96">
        <f t="shared" si="1121"/>
        <v>640752.15806999989</v>
      </c>
      <c r="K2250" s="96">
        <f t="shared" si="1121"/>
        <v>619256.69631000003</v>
      </c>
      <c r="L2250" s="96">
        <f t="shared" si="1096"/>
        <v>72.11631001281485</v>
      </c>
      <c r="M2250" s="96">
        <f t="shared" si="1097"/>
        <v>96.645276728408362</v>
      </c>
    </row>
    <row r="2251" spans="1:14">
      <c r="A2251" s="93" t="s">
        <v>111</v>
      </c>
      <c r="B2251" s="94" t="s">
        <v>964</v>
      </c>
      <c r="C2251" s="94" t="s">
        <v>13</v>
      </c>
      <c r="D2251" s="94" t="s">
        <v>32</v>
      </c>
      <c r="E2251" s="94" t="s">
        <v>112</v>
      </c>
      <c r="F2251" s="95" t="s">
        <v>0</v>
      </c>
      <c r="G2251" s="96">
        <v>858691.6</v>
      </c>
      <c r="H2251" s="96">
        <f>H2252+H2261</f>
        <v>858691.60000000009</v>
      </c>
      <c r="I2251" s="96">
        <f t="shared" ref="I2251:K2251" si="1122">I2252+I2261</f>
        <v>640752.15806999989</v>
      </c>
      <c r="J2251" s="96">
        <f t="shared" si="1122"/>
        <v>640752.15806999989</v>
      </c>
      <c r="K2251" s="96">
        <f t="shared" si="1122"/>
        <v>619256.69631000003</v>
      </c>
      <c r="L2251" s="96">
        <f t="shared" si="1096"/>
        <v>72.11631001281485</v>
      </c>
      <c r="M2251" s="96">
        <f t="shared" si="1097"/>
        <v>96.645276728408362</v>
      </c>
    </row>
    <row r="2252" spans="1:14">
      <c r="A2252" s="93" t="s">
        <v>128</v>
      </c>
      <c r="B2252" s="94" t="s">
        <v>964</v>
      </c>
      <c r="C2252" s="94" t="s">
        <v>13</v>
      </c>
      <c r="D2252" s="94" t="s">
        <v>32</v>
      </c>
      <c r="E2252" s="94" t="s">
        <v>971</v>
      </c>
      <c r="F2252" s="95" t="s">
        <v>0</v>
      </c>
      <c r="G2252" s="96">
        <v>850674.1</v>
      </c>
      <c r="H2252" s="96">
        <f>H2253+H2255+H2257+H2259</f>
        <v>850674.10000000009</v>
      </c>
      <c r="I2252" s="96">
        <f t="shared" ref="I2252:K2252" si="1123">I2253+I2255+I2257+I2259</f>
        <v>634739.03306999989</v>
      </c>
      <c r="J2252" s="96">
        <f t="shared" si="1123"/>
        <v>634739.03306999989</v>
      </c>
      <c r="K2252" s="96">
        <f t="shared" si="1123"/>
        <v>613243.57131000003</v>
      </c>
      <c r="L2252" s="96">
        <f t="shared" si="1096"/>
        <v>72.089131585174627</v>
      </c>
      <c r="M2252" s="96">
        <f t="shared" si="1097"/>
        <v>96.613496155099483</v>
      </c>
    </row>
    <row r="2253" spans="1:14" ht="38.25">
      <c r="A2253" s="93" t="s">
        <v>148</v>
      </c>
      <c r="B2253" s="94" t="s">
        <v>964</v>
      </c>
      <c r="C2253" s="94" t="s">
        <v>13</v>
      </c>
      <c r="D2253" s="94" t="s">
        <v>32</v>
      </c>
      <c r="E2253" s="94" t="s">
        <v>971</v>
      </c>
      <c r="F2253" s="94" t="s">
        <v>149</v>
      </c>
      <c r="G2253" s="96">
        <v>718418</v>
      </c>
      <c r="H2253" s="96">
        <f>H2254</f>
        <v>718418</v>
      </c>
      <c r="I2253" s="96">
        <f t="shared" ref="I2253:K2253" si="1124">I2254</f>
        <v>531526.11306999996</v>
      </c>
      <c r="J2253" s="96">
        <f t="shared" si="1124"/>
        <v>531526.11306999996</v>
      </c>
      <c r="K2253" s="96">
        <f t="shared" si="1124"/>
        <v>511351.97081999999</v>
      </c>
      <c r="L2253" s="96">
        <f t="shared" si="1096"/>
        <v>71.177499842709963</v>
      </c>
      <c r="M2253" s="96">
        <f t="shared" si="1097"/>
        <v>96.204487088418347</v>
      </c>
    </row>
    <row r="2254" spans="1:14">
      <c r="A2254" s="93" t="s">
        <v>323</v>
      </c>
      <c r="B2254" s="94" t="s">
        <v>964</v>
      </c>
      <c r="C2254" s="94" t="s">
        <v>13</v>
      </c>
      <c r="D2254" s="94" t="s">
        <v>32</v>
      </c>
      <c r="E2254" s="94" t="s">
        <v>971</v>
      </c>
      <c r="F2254" s="94" t="s">
        <v>324</v>
      </c>
      <c r="G2254" s="96">
        <v>718418</v>
      </c>
      <c r="H2254" s="96">
        <f>709163.86884+9254.13116</f>
        <v>718418</v>
      </c>
      <c r="I2254" s="96">
        <v>531526.11306999996</v>
      </c>
      <c r="J2254" s="96">
        <v>531526.11306999996</v>
      </c>
      <c r="K2254" s="96">
        <v>511351.97081999999</v>
      </c>
      <c r="L2254" s="96">
        <f t="shared" si="1096"/>
        <v>71.177499842709963</v>
      </c>
      <c r="M2254" s="96">
        <f t="shared" si="1097"/>
        <v>96.204487088418347</v>
      </c>
    </row>
    <row r="2255" spans="1:14">
      <c r="A2255" s="93" t="s">
        <v>152</v>
      </c>
      <c r="B2255" s="94" t="s">
        <v>964</v>
      </c>
      <c r="C2255" s="94" t="s">
        <v>13</v>
      </c>
      <c r="D2255" s="94" t="s">
        <v>32</v>
      </c>
      <c r="E2255" s="94" t="s">
        <v>971</v>
      </c>
      <c r="F2255" s="94" t="s">
        <v>153</v>
      </c>
      <c r="G2255" s="96">
        <v>55656.4</v>
      </c>
      <c r="H2255" s="96">
        <f>H2256</f>
        <v>55656.4</v>
      </c>
      <c r="I2255" s="96">
        <f t="shared" ref="I2255:K2255" si="1125">I2256</f>
        <v>39306.487000000001</v>
      </c>
      <c r="J2255" s="96">
        <f t="shared" si="1125"/>
        <v>39306.487000000001</v>
      </c>
      <c r="K2255" s="96">
        <f t="shared" si="1125"/>
        <v>38142.489659999999</v>
      </c>
      <c r="L2255" s="96">
        <f t="shared" si="1096"/>
        <v>68.532081952839206</v>
      </c>
      <c r="M2255" s="96">
        <f t="shared" si="1097"/>
        <v>97.038663516279129</v>
      </c>
    </row>
    <row r="2256" spans="1:14" ht="25.5">
      <c r="A2256" s="93" t="s">
        <v>154</v>
      </c>
      <c r="B2256" s="94" t="s">
        <v>964</v>
      </c>
      <c r="C2256" s="94" t="s">
        <v>13</v>
      </c>
      <c r="D2256" s="94" t="s">
        <v>32</v>
      </c>
      <c r="E2256" s="94" t="s">
        <v>971</v>
      </c>
      <c r="F2256" s="94" t="s">
        <v>155</v>
      </c>
      <c r="G2256" s="96">
        <v>55656.4</v>
      </c>
      <c r="H2256" s="96">
        <v>55656.4</v>
      </c>
      <c r="I2256" s="96">
        <v>39306.487000000001</v>
      </c>
      <c r="J2256" s="96">
        <v>39306.487000000001</v>
      </c>
      <c r="K2256" s="96">
        <v>38142.489659999999</v>
      </c>
      <c r="L2256" s="96">
        <f t="shared" si="1096"/>
        <v>68.532081952839206</v>
      </c>
      <c r="M2256" s="96">
        <f t="shared" si="1097"/>
        <v>97.038663516279129</v>
      </c>
    </row>
    <row r="2257" spans="1:14" ht="25.5">
      <c r="A2257" s="93" t="s">
        <v>130</v>
      </c>
      <c r="B2257" s="94" t="s">
        <v>964</v>
      </c>
      <c r="C2257" s="94" t="s">
        <v>13</v>
      </c>
      <c r="D2257" s="94" t="s">
        <v>32</v>
      </c>
      <c r="E2257" s="94" t="s">
        <v>971</v>
      </c>
      <c r="F2257" s="94" t="s">
        <v>131</v>
      </c>
      <c r="G2257" s="96">
        <v>70224.800000000003</v>
      </c>
      <c r="H2257" s="96">
        <f>H2258</f>
        <v>70224.800000000003</v>
      </c>
      <c r="I2257" s="96">
        <f t="shared" ref="I2257:K2257" si="1126">I2258</f>
        <v>58700</v>
      </c>
      <c r="J2257" s="96">
        <f t="shared" si="1126"/>
        <v>58700</v>
      </c>
      <c r="K2257" s="96">
        <f t="shared" si="1126"/>
        <v>58700</v>
      </c>
      <c r="L2257" s="96">
        <f t="shared" si="1096"/>
        <v>83.58870370581333</v>
      </c>
      <c r="M2257" s="96">
        <f t="shared" si="1097"/>
        <v>100</v>
      </c>
    </row>
    <row r="2258" spans="1:14">
      <c r="A2258" s="93" t="s">
        <v>132</v>
      </c>
      <c r="B2258" s="94" t="s">
        <v>964</v>
      </c>
      <c r="C2258" s="94" t="s">
        <v>13</v>
      </c>
      <c r="D2258" s="94" t="s">
        <v>32</v>
      </c>
      <c r="E2258" s="94" t="s">
        <v>971</v>
      </c>
      <c r="F2258" s="94" t="s">
        <v>133</v>
      </c>
      <c r="G2258" s="96">
        <v>70224.800000000003</v>
      </c>
      <c r="H2258" s="96">
        <v>70224.800000000003</v>
      </c>
      <c r="I2258" s="96">
        <v>58700</v>
      </c>
      <c r="J2258" s="96">
        <v>58700</v>
      </c>
      <c r="K2258" s="96">
        <v>58700</v>
      </c>
      <c r="L2258" s="96">
        <f t="shared" si="1096"/>
        <v>83.58870370581333</v>
      </c>
      <c r="M2258" s="96">
        <f t="shared" si="1097"/>
        <v>100</v>
      </c>
    </row>
    <row r="2259" spans="1:14">
      <c r="A2259" s="93" t="s">
        <v>160</v>
      </c>
      <c r="B2259" s="94" t="s">
        <v>964</v>
      </c>
      <c r="C2259" s="94" t="s">
        <v>13</v>
      </c>
      <c r="D2259" s="94" t="s">
        <v>32</v>
      </c>
      <c r="E2259" s="94" t="s">
        <v>971</v>
      </c>
      <c r="F2259" s="94" t="s">
        <v>161</v>
      </c>
      <c r="G2259" s="96">
        <v>6374.9</v>
      </c>
      <c r="H2259" s="96">
        <f>H2260</f>
        <v>6374.9</v>
      </c>
      <c r="I2259" s="96">
        <f t="shared" ref="I2259:K2259" si="1127">I2260</f>
        <v>5206.433</v>
      </c>
      <c r="J2259" s="96">
        <f t="shared" si="1127"/>
        <v>5206.433</v>
      </c>
      <c r="K2259" s="96">
        <f t="shared" si="1127"/>
        <v>5049.1108299999996</v>
      </c>
      <c r="L2259" s="96">
        <f t="shared" si="1096"/>
        <v>79.202980909504461</v>
      </c>
      <c r="M2259" s="96">
        <f t="shared" si="1097"/>
        <v>96.978311830767822</v>
      </c>
    </row>
    <row r="2260" spans="1:14">
      <c r="A2260" s="93" t="s">
        <v>162</v>
      </c>
      <c r="B2260" s="94" t="s">
        <v>964</v>
      </c>
      <c r="C2260" s="94" t="s">
        <v>13</v>
      </c>
      <c r="D2260" s="94" t="s">
        <v>32</v>
      </c>
      <c r="E2260" s="94" t="s">
        <v>971</v>
      </c>
      <c r="F2260" s="94" t="s">
        <v>163</v>
      </c>
      <c r="G2260" s="96">
        <v>6374.9</v>
      </c>
      <c r="H2260" s="96">
        <f>4012.553+2362.347</f>
        <v>6374.9</v>
      </c>
      <c r="I2260" s="96">
        <v>5206.433</v>
      </c>
      <c r="J2260" s="96">
        <v>5206.433</v>
      </c>
      <c r="K2260" s="96">
        <v>5049.1108299999996</v>
      </c>
      <c r="L2260" s="96">
        <f t="shared" si="1096"/>
        <v>79.202980909504461</v>
      </c>
      <c r="M2260" s="96">
        <f t="shared" si="1097"/>
        <v>96.978311830767822</v>
      </c>
    </row>
    <row r="2261" spans="1:14">
      <c r="A2261" s="93" t="s">
        <v>972</v>
      </c>
      <c r="B2261" s="94" t="s">
        <v>964</v>
      </c>
      <c r="C2261" s="94" t="s">
        <v>13</v>
      </c>
      <c r="D2261" s="94" t="s">
        <v>32</v>
      </c>
      <c r="E2261" s="94" t="s">
        <v>973</v>
      </c>
      <c r="F2261" s="95" t="s">
        <v>0</v>
      </c>
      <c r="G2261" s="96">
        <v>8017.5</v>
      </c>
      <c r="H2261" s="96">
        <f>H2262</f>
        <v>8017.5</v>
      </c>
      <c r="I2261" s="96">
        <f t="shared" ref="I2261:K2262" si="1128">I2262</f>
        <v>6013.125</v>
      </c>
      <c r="J2261" s="96">
        <f t="shared" si="1128"/>
        <v>6013.125</v>
      </c>
      <c r="K2261" s="96">
        <f t="shared" si="1128"/>
        <v>6013.125</v>
      </c>
      <c r="L2261" s="96">
        <f t="shared" si="1096"/>
        <v>75</v>
      </c>
      <c r="M2261" s="96">
        <f t="shared" si="1097"/>
        <v>100</v>
      </c>
    </row>
    <row r="2262" spans="1:14" ht="25.5">
      <c r="A2262" s="93" t="s">
        <v>130</v>
      </c>
      <c r="B2262" s="94" t="s">
        <v>964</v>
      </c>
      <c r="C2262" s="94" t="s">
        <v>13</v>
      </c>
      <c r="D2262" s="94" t="s">
        <v>32</v>
      </c>
      <c r="E2262" s="94" t="s">
        <v>973</v>
      </c>
      <c r="F2262" s="94" t="s">
        <v>131</v>
      </c>
      <c r="G2262" s="96">
        <v>8017.5</v>
      </c>
      <c r="H2262" s="96">
        <f>H2263</f>
        <v>8017.5</v>
      </c>
      <c r="I2262" s="96">
        <f t="shared" si="1128"/>
        <v>6013.125</v>
      </c>
      <c r="J2262" s="96">
        <f t="shared" si="1128"/>
        <v>6013.125</v>
      </c>
      <c r="K2262" s="96">
        <f t="shared" si="1128"/>
        <v>6013.125</v>
      </c>
      <c r="L2262" s="96">
        <f t="shared" si="1096"/>
        <v>75</v>
      </c>
      <c r="M2262" s="96">
        <f t="shared" si="1097"/>
        <v>100</v>
      </c>
    </row>
    <row r="2263" spans="1:14" ht="25.5">
      <c r="A2263" s="93" t="s">
        <v>248</v>
      </c>
      <c r="B2263" s="94" t="s">
        <v>964</v>
      </c>
      <c r="C2263" s="94" t="s">
        <v>13</v>
      </c>
      <c r="D2263" s="94" t="s">
        <v>32</v>
      </c>
      <c r="E2263" s="94" t="s">
        <v>973</v>
      </c>
      <c r="F2263" s="94" t="s">
        <v>249</v>
      </c>
      <c r="G2263" s="96">
        <v>8017.5</v>
      </c>
      <c r="H2263" s="96">
        <v>8017.5</v>
      </c>
      <c r="I2263" s="96">
        <v>6013.125</v>
      </c>
      <c r="J2263" s="96">
        <v>6013.125</v>
      </c>
      <c r="K2263" s="96">
        <v>6013.125</v>
      </c>
      <c r="L2263" s="96">
        <f t="shared" si="1096"/>
        <v>75</v>
      </c>
      <c r="M2263" s="96">
        <f t="shared" si="1097"/>
        <v>100</v>
      </c>
    </row>
    <row r="2264" spans="1:14" s="29" customFormat="1">
      <c r="A2264" s="93"/>
      <c r="B2264" s="94"/>
      <c r="C2264" s="94"/>
      <c r="D2264" s="94"/>
      <c r="E2264" s="94"/>
      <c r="F2264" s="94"/>
      <c r="G2264" s="96"/>
      <c r="H2264" s="96"/>
      <c r="I2264" s="96"/>
      <c r="J2264" s="96"/>
      <c r="K2264" s="96"/>
      <c r="L2264" s="96"/>
      <c r="M2264" s="96"/>
      <c r="N2264" s="60"/>
    </row>
    <row r="2265" spans="1:14" s="29" customFormat="1">
      <c r="A2265" s="104" t="s">
        <v>33</v>
      </c>
      <c r="B2265" s="94">
        <v>176</v>
      </c>
      <c r="C2265" s="105" t="s">
        <v>15</v>
      </c>
      <c r="D2265" s="94"/>
      <c r="E2265" s="94"/>
      <c r="F2265" s="94"/>
      <c r="G2265" s="96"/>
      <c r="H2265" s="96">
        <f>H2266</f>
        <v>150.00399999999999</v>
      </c>
      <c r="I2265" s="96">
        <f t="shared" ref="I2265:K2269" si="1129">I2266</f>
        <v>150.00399999999999</v>
      </c>
      <c r="J2265" s="96">
        <f t="shared" si="1129"/>
        <v>150.00399999999999</v>
      </c>
      <c r="K2265" s="96">
        <f t="shared" si="1129"/>
        <v>150.00399999999999</v>
      </c>
      <c r="L2265" s="96">
        <f t="shared" si="1096"/>
        <v>100</v>
      </c>
      <c r="M2265" s="96">
        <f t="shared" si="1097"/>
        <v>100</v>
      </c>
      <c r="N2265" s="60"/>
    </row>
    <row r="2266" spans="1:14" s="29" customFormat="1">
      <c r="A2266" s="104" t="s">
        <v>41</v>
      </c>
      <c r="B2266" s="94">
        <v>176</v>
      </c>
      <c r="C2266" s="105" t="s">
        <v>15</v>
      </c>
      <c r="D2266" s="105" t="s">
        <v>30</v>
      </c>
      <c r="E2266" s="94"/>
      <c r="F2266" s="94"/>
      <c r="G2266" s="96"/>
      <c r="H2266" s="96">
        <f>H2267</f>
        <v>150.00399999999999</v>
      </c>
      <c r="I2266" s="96">
        <f t="shared" si="1129"/>
        <v>150.00399999999999</v>
      </c>
      <c r="J2266" s="96">
        <f t="shared" si="1129"/>
        <v>150.00399999999999</v>
      </c>
      <c r="K2266" s="96">
        <f t="shared" si="1129"/>
        <v>150.00399999999999</v>
      </c>
      <c r="L2266" s="96">
        <f t="shared" si="1096"/>
        <v>100</v>
      </c>
      <c r="M2266" s="96">
        <f t="shared" si="1097"/>
        <v>100</v>
      </c>
      <c r="N2266" s="60"/>
    </row>
    <row r="2267" spans="1:14" s="29" customFormat="1">
      <c r="A2267" s="104" t="s">
        <v>659</v>
      </c>
      <c r="B2267" s="94">
        <v>176</v>
      </c>
      <c r="C2267" s="105" t="s">
        <v>15</v>
      </c>
      <c r="D2267" s="105" t="s">
        <v>30</v>
      </c>
      <c r="E2267" s="102" t="s">
        <v>660</v>
      </c>
      <c r="F2267" s="94"/>
      <c r="G2267" s="96"/>
      <c r="H2267" s="96">
        <f>H2268</f>
        <v>150.00399999999999</v>
      </c>
      <c r="I2267" s="96">
        <f t="shared" si="1129"/>
        <v>150.00399999999999</v>
      </c>
      <c r="J2267" s="96">
        <f t="shared" si="1129"/>
        <v>150.00399999999999</v>
      </c>
      <c r="K2267" s="96">
        <f t="shared" si="1129"/>
        <v>150.00399999999999</v>
      </c>
      <c r="L2267" s="96">
        <f t="shared" si="1096"/>
        <v>100</v>
      </c>
      <c r="M2267" s="96">
        <f t="shared" si="1097"/>
        <v>100</v>
      </c>
      <c r="N2267" s="60"/>
    </row>
    <row r="2268" spans="1:14" s="29" customFormat="1">
      <c r="A2268" s="93" t="s">
        <v>659</v>
      </c>
      <c r="B2268" s="94">
        <v>176</v>
      </c>
      <c r="C2268" s="105" t="s">
        <v>15</v>
      </c>
      <c r="D2268" s="105" t="s">
        <v>30</v>
      </c>
      <c r="E2268" s="102" t="s">
        <v>661</v>
      </c>
      <c r="F2268" s="94"/>
      <c r="G2268" s="96"/>
      <c r="H2268" s="96">
        <f>H2269</f>
        <v>150.00399999999999</v>
      </c>
      <c r="I2268" s="96">
        <f t="shared" si="1129"/>
        <v>150.00399999999999</v>
      </c>
      <c r="J2268" s="96">
        <f t="shared" si="1129"/>
        <v>150.00399999999999</v>
      </c>
      <c r="K2268" s="96">
        <f t="shared" si="1129"/>
        <v>150.00399999999999</v>
      </c>
      <c r="L2268" s="96">
        <f t="shared" si="1096"/>
        <v>100</v>
      </c>
      <c r="M2268" s="96">
        <f t="shared" si="1097"/>
        <v>100</v>
      </c>
      <c r="N2268" s="60"/>
    </row>
    <row r="2269" spans="1:14" s="29" customFormat="1">
      <c r="A2269" s="104" t="s">
        <v>105</v>
      </c>
      <c r="B2269" s="94">
        <v>176</v>
      </c>
      <c r="C2269" s="105" t="s">
        <v>15</v>
      </c>
      <c r="D2269" s="105" t="s">
        <v>30</v>
      </c>
      <c r="E2269" s="102" t="s">
        <v>661</v>
      </c>
      <c r="F2269" s="94">
        <v>500</v>
      </c>
      <c r="G2269" s="96"/>
      <c r="H2269" s="96">
        <f>H2270</f>
        <v>150.00399999999999</v>
      </c>
      <c r="I2269" s="96">
        <f t="shared" si="1129"/>
        <v>150.00399999999999</v>
      </c>
      <c r="J2269" s="96">
        <f t="shared" si="1129"/>
        <v>150.00399999999999</v>
      </c>
      <c r="K2269" s="96">
        <f t="shared" si="1129"/>
        <v>150.00399999999999</v>
      </c>
      <c r="L2269" s="96">
        <f t="shared" si="1096"/>
        <v>100</v>
      </c>
      <c r="M2269" s="96">
        <f t="shared" si="1097"/>
        <v>100</v>
      </c>
      <c r="N2269" s="60"/>
    </row>
    <row r="2270" spans="1:14">
      <c r="A2270" s="117" t="s">
        <v>424</v>
      </c>
      <c r="B2270" s="94">
        <v>176</v>
      </c>
      <c r="C2270" s="105" t="s">
        <v>15</v>
      </c>
      <c r="D2270" s="105" t="s">
        <v>30</v>
      </c>
      <c r="E2270" s="120" t="s">
        <v>661</v>
      </c>
      <c r="F2270" s="95">
        <v>540</v>
      </c>
      <c r="G2270" s="98" t="s">
        <v>0</v>
      </c>
      <c r="H2270" s="98">
        <v>150.00399999999999</v>
      </c>
      <c r="I2270" s="98">
        <v>150.00399999999999</v>
      </c>
      <c r="J2270" s="98">
        <v>150.00399999999999</v>
      </c>
      <c r="K2270" s="98">
        <v>150.00399999999999</v>
      </c>
      <c r="L2270" s="98">
        <f t="shared" ref="L2270:L2336" si="1130">K2270/H2270*100</f>
        <v>100</v>
      </c>
      <c r="M2270" s="98">
        <f t="shared" ref="M2270:M2336" si="1131">K2270/I2270*100</f>
        <v>100</v>
      </c>
    </row>
    <row r="2271" spans="1:14" s="29" customFormat="1">
      <c r="A2271" s="97"/>
      <c r="B2271" s="95"/>
      <c r="C2271" s="95"/>
      <c r="D2271" s="95"/>
      <c r="E2271" s="95"/>
      <c r="F2271" s="95"/>
      <c r="G2271" s="98"/>
      <c r="H2271" s="98"/>
      <c r="I2271" s="98"/>
      <c r="J2271" s="98"/>
      <c r="K2271" s="98"/>
      <c r="L2271" s="98"/>
      <c r="M2271" s="98"/>
      <c r="N2271" s="60"/>
    </row>
    <row r="2272" spans="1:14">
      <c r="A2272" s="93" t="s">
        <v>52</v>
      </c>
      <c r="B2272" s="94" t="s">
        <v>964</v>
      </c>
      <c r="C2272" s="94" t="s">
        <v>21</v>
      </c>
      <c r="D2272" s="95" t="s">
        <v>0</v>
      </c>
      <c r="E2272" s="95" t="s">
        <v>0</v>
      </c>
      <c r="F2272" s="95" t="s">
        <v>0</v>
      </c>
      <c r="G2272" s="96">
        <v>9845.6</v>
      </c>
      <c r="H2272" s="96">
        <f t="shared" ref="H2272:H2277" si="1132">H2273</f>
        <v>9845.6</v>
      </c>
      <c r="I2272" s="96">
        <f t="shared" ref="I2272:K2277" si="1133">I2273</f>
        <v>7575.6</v>
      </c>
      <c r="J2272" s="96">
        <f t="shared" si="1133"/>
        <v>7575.6</v>
      </c>
      <c r="K2272" s="96">
        <f t="shared" si="1133"/>
        <v>7575.6</v>
      </c>
      <c r="L2272" s="96">
        <f t="shared" si="1130"/>
        <v>76.944015600877549</v>
      </c>
      <c r="M2272" s="96">
        <f t="shared" si="1131"/>
        <v>100</v>
      </c>
    </row>
    <row r="2273" spans="1:13">
      <c r="A2273" s="93" t="s">
        <v>56</v>
      </c>
      <c r="B2273" s="94" t="s">
        <v>964</v>
      </c>
      <c r="C2273" s="94" t="s">
        <v>21</v>
      </c>
      <c r="D2273" s="94" t="s">
        <v>17</v>
      </c>
      <c r="E2273" s="95" t="s">
        <v>0</v>
      </c>
      <c r="F2273" s="95" t="s">
        <v>0</v>
      </c>
      <c r="G2273" s="96">
        <v>9845.6</v>
      </c>
      <c r="H2273" s="96">
        <f t="shared" si="1132"/>
        <v>9845.6</v>
      </c>
      <c r="I2273" s="96">
        <f t="shared" si="1133"/>
        <v>7575.6</v>
      </c>
      <c r="J2273" s="96">
        <f t="shared" si="1133"/>
        <v>7575.6</v>
      </c>
      <c r="K2273" s="96">
        <f t="shared" si="1133"/>
        <v>7575.6</v>
      </c>
      <c r="L2273" s="96">
        <f t="shared" si="1130"/>
        <v>76.944015600877549</v>
      </c>
      <c r="M2273" s="96">
        <f t="shared" si="1131"/>
        <v>100</v>
      </c>
    </row>
    <row r="2274" spans="1:13" ht="38.25">
      <c r="A2274" s="93" t="s">
        <v>109</v>
      </c>
      <c r="B2274" s="94" t="s">
        <v>964</v>
      </c>
      <c r="C2274" s="94" t="s">
        <v>21</v>
      </c>
      <c r="D2274" s="94" t="s">
        <v>17</v>
      </c>
      <c r="E2274" s="94" t="s">
        <v>110</v>
      </c>
      <c r="F2274" s="95" t="s">
        <v>0</v>
      </c>
      <c r="G2274" s="96">
        <v>9845.6</v>
      </c>
      <c r="H2274" s="96">
        <f t="shared" si="1132"/>
        <v>9845.6</v>
      </c>
      <c r="I2274" s="96">
        <f t="shared" si="1133"/>
        <v>7575.6</v>
      </c>
      <c r="J2274" s="96">
        <f t="shared" si="1133"/>
        <v>7575.6</v>
      </c>
      <c r="K2274" s="96">
        <f t="shared" si="1133"/>
        <v>7575.6</v>
      </c>
      <c r="L2274" s="96">
        <f t="shared" si="1130"/>
        <v>76.944015600877549</v>
      </c>
      <c r="M2274" s="96">
        <f t="shared" si="1131"/>
        <v>100</v>
      </c>
    </row>
    <row r="2275" spans="1:13" ht="51">
      <c r="A2275" s="93" t="s">
        <v>230</v>
      </c>
      <c r="B2275" s="94" t="s">
        <v>964</v>
      </c>
      <c r="C2275" s="94" t="s">
        <v>21</v>
      </c>
      <c r="D2275" s="94" t="s">
        <v>17</v>
      </c>
      <c r="E2275" s="94" t="s">
        <v>231</v>
      </c>
      <c r="F2275" s="95" t="s">
        <v>0</v>
      </c>
      <c r="G2275" s="96">
        <v>9845.6</v>
      </c>
      <c r="H2275" s="96">
        <f t="shared" si="1132"/>
        <v>9845.6</v>
      </c>
      <c r="I2275" s="96">
        <f t="shared" si="1133"/>
        <v>7575.6</v>
      </c>
      <c r="J2275" s="96">
        <f t="shared" si="1133"/>
        <v>7575.6</v>
      </c>
      <c r="K2275" s="96">
        <f t="shared" si="1133"/>
        <v>7575.6</v>
      </c>
      <c r="L2275" s="96">
        <f t="shared" si="1130"/>
        <v>76.944015600877549</v>
      </c>
      <c r="M2275" s="96">
        <f t="shared" si="1131"/>
        <v>100</v>
      </c>
    </row>
    <row r="2276" spans="1:13">
      <c r="A2276" s="93" t="s">
        <v>128</v>
      </c>
      <c r="B2276" s="94" t="s">
        <v>964</v>
      </c>
      <c r="C2276" s="94" t="s">
        <v>21</v>
      </c>
      <c r="D2276" s="94" t="s">
        <v>17</v>
      </c>
      <c r="E2276" s="94" t="s">
        <v>965</v>
      </c>
      <c r="F2276" s="95" t="s">
        <v>0</v>
      </c>
      <c r="G2276" s="96">
        <v>9845.6</v>
      </c>
      <c r="H2276" s="96">
        <f t="shared" si="1132"/>
        <v>9845.6</v>
      </c>
      <c r="I2276" s="96">
        <f t="shared" si="1133"/>
        <v>7575.6</v>
      </c>
      <c r="J2276" s="96">
        <f t="shared" si="1133"/>
        <v>7575.6</v>
      </c>
      <c r="K2276" s="96">
        <f t="shared" si="1133"/>
        <v>7575.6</v>
      </c>
      <c r="L2276" s="96">
        <f t="shared" si="1130"/>
        <v>76.944015600877549</v>
      </c>
      <c r="M2276" s="96">
        <f t="shared" si="1131"/>
        <v>100</v>
      </c>
    </row>
    <row r="2277" spans="1:13" ht="25.5">
      <c r="A2277" s="93" t="s">
        <v>130</v>
      </c>
      <c r="B2277" s="94" t="s">
        <v>964</v>
      </c>
      <c r="C2277" s="94" t="s">
        <v>21</v>
      </c>
      <c r="D2277" s="94" t="s">
        <v>17</v>
      </c>
      <c r="E2277" s="94" t="s">
        <v>965</v>
      </c>
      <c r="F2277" s="94" t="s">
        <v>131</v>
      </c>
      <c r="G2277" s="96">
        <v>9845.6</v>
      </c>
      <c r="H2277" s="96">
        <f t="shared" si="1132"/>
        <v>9845.6</v>
      </c>
      <c r="I2277" s="96">
        <f t="shared" si="1133"/>
        <v>7575.6</v>
      </c>
      <c r="J2277" s="96">
        <f t="shared" si="1133"/>
        <v>7575.6</v>
      </c>
      <c r="K2277" s="96">
        <f t="shared" si="1133"/>
        <v>7575.6</v>
      </c>
      <c r="L2277" s="96">
        <f t="shared" si="1130"/>
        <v>76.944015600877549</v>
      </c>
      <c r="M2277" s="96">
        <f t="shared" si="1131"/>
        <v>100</v>
      </c>
    </row>
    <row r="2278" spans="1:13">
      <c r="A2278" s="93" t="s">
        <v>132</v>
      </c>
      <c r="B2278" s="94" t="s">
        <v>964</v>
      </c>
      <c r="C2278" s="94" t="s">
        <v>21</v>
      </c>
      <c r="D2278" s="94" t="s">
        <v>17</v>
      </c>
      <c r="E2278" s="94" t="s">
        <v>965</v>
      </c>
      <c r="F2278" s="94" t="s">
        <v>133</v>
      </c>
      <c r="G2278" s="96">
        <v>9845.6</v>
      </c>
      <c r="H2278" s="96">
        <v>9845.6</v>
      </c>
      <c r="I2278" s="96">
        <v>7575.6</v>
      </c>
      <c r="J2278" s="96">
        <v>7575.6</v>
      </c>
      <c r="K2278" s="96">
        <v>7575.6</v>
      </c>
      <c r="L2278" s="96">
        <f t="shared" si="1130"/>
        <v>76.944015600877549</v>
      </c>
      <c r="M2278" s="96">
        <f t="shared" si="1131"/>
        <v>100</v>
      </c>
    </row>
    <row r="2279" spans="1:13">
      <c r="A2279" s="107" t="s">
        <v>0</v>
      </c>
      <c r="B2279" s="108" t="s">
        <v>0</v>
      </c>
      <c r="C2279" s="95" t="s">
        <v>0</v>
      </c>
      <c r="D2279" s="95" t="s">
        <v>0</v>
      </c>
      <c r="E2279" s="95" t="s">
        <v>0</v>
      </c>
      <c r="F2279" s="95" t="s">
        <v>0</v>
      </c>
      <c r="G2279" s="109" t="s">
        <v>0</v>
      </c>
      <c r="H2279" s="109"/>
      <c r="I2279" s="109"/>
      <c r="J2279" s="109"/>
      <c r="K2279" s="109"/>
      <c r="L2279" s="109"/>
      <c r="M2279" s="109"/>
    </row>
    <row r="2280" spans="1:13" ht="25.5">
      <c r="A2280" s="110" t="s">
        <v>974</v>
      </c>
      <c r="B2280" s="111" t="s">
        <v>975</v>
      </c>
      <c r="C2280" s="95" t="s">
        <v>0</v>
      </c>
      <c r="D2280" s="95" t="s">
        <v>0</v>
      </c>
      <c r="E2280" s="95" t="s">
        <v>0</v>
      </c>
      <c r="F2280" s="95" t="s">
        <v>0</v>
      </c>
      <c r="G2280" s="112">
        <v>567185.80000000005</v>
      </c>
      <c r="H2280" s="112">
        <f>H2281+H2296+H2314+H2355+H2373+H2307</f>
        <v>688528.44441</v>
      </c>
      <c r="I2280" s="112">
        <f>I2281+I2296+I2314+I2355+I2373+I2307</f>
        <v>574593.64971999999</v>
      </c>
      <c r="J2280" s="112">
        <f>J2281+J2296+J2314+J2355+J2373+J2307</f>
        <v>571462.94756</v>
      </c>
      <c r="K2280" s="112">
        <f>K2281+K2296+K2314+K2355+K2373+K2307</f>
        <v>465879.5466200001</v>
      </c>
      <c r="L2280" s="112">
        <f t="shared" si="1130"/>
        <v>67.663079194819943</v>
      </c>
      <c r="M2280" s="112">
        <f t="shared" si="1131"/>
        <v>81.079828648824019</v>
      </c>
    </row>
    <row r="2281" spans="1:13">
      <c r="A2281" s="93" t="s">
        <v>8</v>
      </c>
      <c r="B2281" s="94" t="s">
        <v>975</v>
      </c>
      <c r="C2281" s="94" t="s">
        <v>9</v>
      </c>
      <c r="D2281" s="95" t="s">
        <v>0</v>
      </c>
      <c r="E2281" s="95" t="s">
        <v>0</v>
      </c>
      <c r="F2281" s="95" t="s">
        <v>0</v>
      </c>
      <c r="G2281" s="96">
        <v>28009.599999999999</v>
      </c>
      <c r="H2281" s="96">
        <f>H2282</f>
        <v>28009.599999999999</v>
      </c>
      <c r="I2281" s="96">
        <f t="shared" ref="I2281:K2284" si="1134">I2282</f>
        <v>21410.48</v>
      </c>
      <c r="J2281" s="96">
        <f t="shared" si="1134"/>
        <v>21410.48</v>
      </c>
      <c r="K2281" s="96">
        <f t="shared" si="1134"/>
        <v>20274.298690000003</v>
      </c>
      <c r="L2281" s="96">
        <f t="shared" si="1130"/>
        <v>72.383392444019208</v>
      </c>
      <c r="M2281" s="96">
        <f t="shared" si="1131"/>
        <v>94.693340317452041</v>
      </c>
    </row>
    <row r="2282" spans="1:13">
      <c r="A2282" s="93" t="s">
        <v>24</v>
      </c>
      <c r="B2282" s="94" t="s">
        <v>975</v>
      </c>
      <c r="C2282" s="94" t="s">
        <v>9</v>
      </c>
      <c r="D2282" s="94" t="s">
        <v>25</v>
      </c>
      <c r="E2282" s="95" t="s">
        <v>0</v>
      </c>
      <c r="F2282" s="95" t="s">
        <v>0</v>
      </c>
      <c r="G2282" s="96">
        <v>28009.599999999999</v>
      </c>
      <c r="H2282" s="96">
        <f>H2283</f>
        <v>28009.599999999999</v>
      </c>
      <c r="I2282" s="96">
        <f t="shared" si="1134"/>
        <v>21410.48</v>
      </c>
      <c r="J2282" s="96">
        <f t="shared" si="1134"/>
        <v>21410.48</v>
      </c>
      <c r="K2282" s="96">
        <f t="shared" si="1134"/>
        <v>20274.298690000003</v>
      </c>
      <c r="L2282" s="96">
        <f t="shared" si="1130"/>
        <v>72.383392444019208</v>
      </c>
      <c r="M2282" s="96">
        <f t="shared" si="1131"/>
        <v>94.693340317452041</v>
      </c>
    </row>
    <row r="2283" spans="1:13" ht="51">
      <c r="A2283" s="93" t="s">
        <v>134</v>
      </c>
      <c r="B2283" s="94" t="s">
        <v>975</v>
      </c>
      <c r="C2283" s="94" t="s">
        <v>9</v>
      </c>
      <c r="D2283" s="94" t="s">
        <v>25</v>
      </c>
      <c r="E2283" s="94" t="s">
        <v>135</v>
      </c>
      <c r="F2283" s="95" t="s">
        <v>0</v>
      </c>
      <c r="G2283" s="96">
        <v>28009.599999999999</v>
      </c>
      <c r="H2283" s="96">
        <f>H2284</f>
        <v>28009.599999999999</v>
      </c>
      <c r="I2283" s="96">
        <f t="shared" si="1134"/>
        <v>21410.48</v>
      </c>
      <c r="J2283" s="96">
        <f t="shared" si="1134"/>
        <v>21410.48</v>
      </c>
      <c r="K2283" s="96">
        <f t="shared" si="1134"/>
        <v>20274.298690000003</v>
      </c>
      <c r="L2283" s="96">
        <f t="shared" si="1130"/>
        <v>72.383392444019208</v>
      </c>
      <c r="M2283" s="96">
        <f t="shared" si="1131"/>
        <v>94.693340317452041</v>
      </c>
    </row>
    <row r="2284" spans="1:13" ht="25.5">
      <c r="A2284" s="93" t="s">
        <v>101</v>
      </c>
      <c r="B2284" s="94" t="s">
        <v>975</v>
      </c>
      <c r="C2284" s="94" t="s">
        <v>9</v>
      </c>
      <c r="D2284" s="94" t="s">
        <v>25</v>
      </c>
      <c r="E2284" s="94" t="s">
        <v>976</v>
      </c>
      <c r="F2284" s="95" t="s">
        <v>0</v>
      </c>
      <c r="G2284" s="96">
        <v>28009.599999999999</v>
      </c>
      <c r="H2284" s="96">
        <f>H2285</f>
        <v>28009.599999999999</v>
      </c>
      <c r="I2284" s="96">
        <f t="shared" si="1134"/>
        <v>21410.48</v>
      </c>
      <c r="J2284" s="96">
        <f t="shared" si="1134"/>
        <v>21410.48</v>
      </c>
      <c r="K2284" s="96">
        <f t="shared" si="1134"/>
        <v>20274.298690000003</v>
      </c>
      <c r="L2284" s="96">
        <f t="shared" si="1130"/>
        <v>72.383392444019208</v>
      </c>
      <c r="M2284" s="96">
        <f t="shared" si="1131"/>
        <v>94.693340317452041</v>
      </c>
    </row>
    <row r="2285" spans="1:13">
      <c r="A2285" s="93" t="s">
        <v>146</v>
      </c>
      <c r="B2285" s="94" t="s">
        <v>975</v>
      </c>
      <c r="C2285" s="94" t="s">
        <v>9</v>
      </c>
      <c r="D2285" s="94" t="s">
        <v>25</v>
      </c>
      <c r="E2285" s="94" t="s">
        <v>977</v>
      </c>
      <c r="F2285" s="95" t="s">
        <v>0</v>
      </c>
      <c r="G2285" s="96">
        <v>28009.599999999999</v>
      </c>
      <c r="H2285" s="96">
        <f>H2286+H2288+H2290+H2292</f>
        <v>28009.599999999999</v>
      </c>
      <c r="I2285" s="96">
        <f t="shared" ref="I2285:K2285" si="1135">I2286+I2288+I2290+I2292</f>
        <v>21410.48</v>
      </c>
      <c r="J2285" s="96">
        <f t="shared" si="1135"/>
        <v>21410.48</v>
      </c>
      <c r="K2285" s="96">
        <f t="shared" si="1135"/>
        <v>20274.298690000003</v>
      </c>
      <c r="L2285" s="96">
        <f t="shared" si="1130"/>
        <v>72.383392444019208</v>
      </c>
      <c r="M2285" s="96">
        <f t="shared" si="1131"/>
        <v>94.693340317452041</v>
      </c>
    </row>
    <row r="2286" spans="1:13" ht="38.25">
      <c r="A2286" s="93" t="s">
        <v>148</v>
      </c>
      <c r="B2286" s="94" t="s">
        <v>975</v>
      </c>
      <c r="C2286" s="94" t="s">
        <v>9</v>
      </c>
      <c r="D2286" s="94" t="s">
        <v>25</v>
      </c>
      <c r="E2286" s="94" t="s">
        <v>977</v>
      </c>
      <c r="F2286" s="94" t="s">
        <v>149</v>
      </c>
      <c r="G2286" s="96">
        <v>26980.5</v>
      </c>
      <c r="H2286" s="96">
        <f>H2287</f>
        <v>26980.494999999999</v>
      </c>
      <c r="I2286" s="96">
        <f t="shared" ref="I2286:K2286" si="1136">I2287</f>
        <v>20593.599999999999</v>
      </c>
      <c r="J2286" s="96">
        <f t="shared" si="1136"/>
        <v>20593.599999999999</v>
      </c>
      <c r="K2286" s="96">
        <f t="shared" si="1136"/>
        <v>19513.096130000002</v>
      </c>
      <c r="L2286" s="96">
        <f t="shared" si="1130"/>
        <v>72.322973058870872</v>
      </c>
      <c r="M2286" s="96">
        <f t="shared" si="1131"/>
        <v>94.753205510449874</v>
      </c>
    </row>
    <row r="2287" spans="1:13">
      <c r="A2287" s="93" t="s">
        <v>150</v>
      </c>
      <c r="B2287" s="94" t="s">
        <v>975</v>
      </c>
      <c r="C2287" s="94" t="s">
        <v>9</v>
      </c>
      <c r="D2287" s="94" t="s">
        <v>25</v>
      </c>
      <c r="E2287" s="94" t="s">
        <v>977</v>
      </c>
      <c r="F2287" s="94" t="s">
        <v>151</v>
      </c>
      <c r="G2287" s="96">
        <v>26980.5</v>
      </c>
      <c r="H2287" s="96">
        <f>25832.5+1147.995</f>
        <v>26980.494999999999</v>
      </c>
      <c r="I2287" s="96">
        <v>20593.599999999999</v>
      </c>
      <c r="J2287" s="96">
        <v>20593.599999999999</v>
      </c>
      <c r="K2287" s="96">
        <v>19513.096130000002</v>
      </c>
      <c r="L2287" s="96">
        <f t="shared" si="1130"/>
        <v>72.322973058870872</v>
      </c>
      <c r="M2287" s="96">
        <f t="shared" si="1131"/>
        <v>94.753205510449874</v>
      </c>
    </row>
    <row r="2288" spans="1:13">
      <c r="A2288" s="93" t="s">
        <v>152</v>
      </c>
      <c r="B2288" s="94" t="s">
        <v>975</v>
      </c>
      <c r="C2288" s="94" t="s">
        <v>9</v>
      </c>
      <c r="D2288" s="94" t="s">
        <v>25</v>
      </c>
      <c r="E2288" s="94" t="s">
        <v>977</v>
      </c>
      <c r="F2288" s="94" t="s">
        <v>153</v>
      </c>
      <c r="G2288" s="96">
        <v>954.6</v>
      </c>
      <c r="H2288" s="96">
        <f>H2289</f>
        <v>954.60500000000002</v>
      </c>
      <c r="I2288" s="96">
        <f t="shared" ref="I2288:K2288" si="1137">I2289</f>
        <v>742.38</v>
      </c>
      <c r="J2288" s="96">
        <f t="shared" si="1137"/>
        <v>742.38</v>
      </c>
      <c r="K2288" s="96">
        <f t="shared" si="1137"/>
        <v>687.82155999999998</v>
      </c>
      <c r="L2288" s="96">
        <f t="shared" si="1130"/>
        <v>72.053002027016404</v>
      </c>
      <c r="M2288" s="96">
        <f t="shared" si="1131"/>
        <v>92.650874215361398</v>
      </c>
    </row>
    <row r="2289" spans="1:14" ht="25.5">
      <c r="A2289" s="93" t="s">
        <v>154</v>
      </c>
      <c r="B2289" s="94" t="s">
        <v>975</v>
      </c>
      <c r="C2289" s="94" t="s">
        <v>9</v>
      </c>
      <c r="D2289" s="94" t="s">
        <v>25</v>
      </c>
      <c r="E2289" s="94" t="s">
        <v>977</v>
      </c>
      <c r="F2289" s="94" t="s">
        <v>155</v>
      </c>
      <c r="G2289" s="96">
        <v>954.6</v>
      </c>
      <c r="H2289" s="96">
        <v>954.60500000000002</v>
      </c>
      <c r="I2289" s="96">
        <v>742.38</v>
      </c>
      <c r="J2289" s="96">
        <v>742.38</v>
      </c>
      <c r="K2289" s="96">
        <v>687.82155999999998</v>
      </c>
      <c r="L2289" s="96">
        <f t="shared" si="1130"/>
        <v>72.053002027016404</v>
      </c>
      <c r="M2289" s="96">
        <f t="shared" si="1131"/>
        <v>92.650874215361398</v>
      </c>
    </row>
    <row r="2290" spans="1:14">
      <c r="A2290" s="93" t="s">
        <v>156</v>
      </c>
      <c r="B2290" s="94" t="s">
        <v>975</v>
      </c>
      <c r="C2290" s="94" t="s">
        <v>9</v>
      </c>
      <c r="D2290" s="94" t="s">
        <v>25</v>
      </c>
      <c r="E2290" s="94" t="s">
        <v>977</v>
      </c>
      <c r="F2290" s="94" t="s">
        <v>157</v>
      </c>
      <c r="G2290" s="96">
        <v>60</v>
      </c>
      <c r="H2290" s="96">
        <f>H2291</f>
        <v>60</v>
      </c>
      <c r="I2290" s="96">
        <f t="shared" ref="I2290:K2290" si="1138">I2291</f>
        <v>60</v>
      </c>
      <c r="J2290" s="96">
        <f t="shared" si="1138"/>
        <v>60</v>
      </c>
      <c r="K2290" s="96">
        <f t="shared" si="1138"/>
        <v>60</v>
      </c>
      <c r="L2290" s="96">
        <f t="shared" si="1130"/>
        <v>100</v>
      </c>
      <c r="M2290" s="96">
        <f t="shared" si="1131"/>
        <v>100</v>
      </c>
    </row>
    <row r="2291" spans="1:14">
      <c r="A2291" s="93" t="s">
        <v>158</v>
      </c>
      <c r="B2291" s="94" t="s">
        <v>975</v>
      </c>
      <c r="C2291" s="94" t="s">
        <v>9</v>
      </c>
      <c r="D2291" s="94" t="s">
        <v>25</v>
      </c>
      <c r="E2291" s="94" t="s">
        <v>977</v>
      </c>
      <c r="F2291" s="94" t="s">
        <v>159</v>
      </c>
      <c r="G2291" s="96">
        <v>60</v>
      </c>
      <c r="H2291" s="96">
        <v>60</v>
      </c>
      <c r="I2291" s="96">
        <v>60</v>
      </c>
      <c r="J2291" s="96">
        <v>60</v>
      </c>
      <c r="K2291" s="96">
        <v>60</v>
      </c>
      <c r="L2291" s="96">
        <f t="shared" si="1130"/>
        <v>100</v>
      </c>
      <c r="M2291" s="96">
        <f t="shared" si="1131"/>
        <v>100</v>
      </c>
    </row>
    <row r="2292" spans="1:14">
      <c r="A2292" s="93" t="s">
        <v>160</v>
      </c>
      <c r="B2292" s="94" t="s">
        <v>975</v>
      </c>
      <c r="C2292" s="94" t="s">
        <v>9</v>
      </c>
      <c r="D2292" s="94" t="s">
        <v>25</v>
      </c>
      <c r="E2292" s="94" t="s">
        <v>977</v>
      </c>
      <c r="F2292" s="94" t="s">
        <v>161</v>
      </c>
      <c r="G2292" s="96">
        <v>14.5</v>
      </c>
      <c r="H2292" s="96">
        <f>H2293+H2294</f>
        <v>14.5</v>
      </c>
      <c r="I2292" s="96">
        <f t="shared" ref="I2292:K2292" si="1139">I2293+I2294</f>
        <v>14.5</v>
      </c>
      <c r="J2292" s="96">
        <f t="shared" si="1139"/>
        <v>14.5</v>
      </c>
      <c r="K2292" s="96">
        <f t="shared" si="1139"/>
        <v>13.381</v>
      </c>
      <c r="L2292" s="96">
        <f t="shared" si="1130"/>
        <v>92.282758620689648</v>
      </c>
      <c r="M2292" s="96">
        <f t="shared" si="1131"/>
        <v>92.282758620689648</v>
      </c>
    </row>
    <row r="2293" spans="1:14">
      <c r="A2293" s="93" t="s">
        <v>277</v>
      </c>
      <c r="B2293" s="94" t="s">
        <v>975</v>
      </c>
      <c r="C2293" s="94" t="s">
        <v>9</v>
      </c>
      <c r="D2293" s="94" t="s">
        <v>25</v>
      </c>
      <c r="E2293" s="94" t="s">
        <v>977</v>
      </c>
      <c r="F2293" s="94" t="s">
        <v>278</v>
      </c>
      <c r="G2293" s="96">
        <v>12.5</v>
      </c>
      <c r="H2293" s="96">
        <v>12.5</v>
      </c>
      <c r="I2293" s="96">
        <v>12.5</v>
      </c>
      <c r="J2293" s="96">
        <v>12.5</v>
      </c>
      <c r="K2293" s="96">
        <v>12.5</v>
      </c>
      <c r="L2293" s="96">
        <f t="shared" si="1130"/>
        <v>100</v>
      </c>
      <c r="M2293" s="96">
        <f t="shared" si="1131"/>
        <v>100</v>
      </c>
    </row>
    <row r="2294" spans="1:14">
      <c r="A2294" s="93" t="s">
        <v>162</v>
      </c>
      <c r="B2294" s="94" t="s">
        <v>975</v>
      </c>
      <c r="C2294" s="94" t="s">
        <v>9</v>
      </c>
      <c r="D2294" s="94" t="s">
        <v>25</v>
      </c>
      <c r="E2294" s="94" t="s">
        <v>977</v>
      </c>
      <c r="F2294" s="94" t="s">
        <v>163</v>
      </c>
      <c r="G2294" s="96">
        <v>2</v>
      </c>
      <c r="H2294" s="96">
        <v>2</v>
      </c>
      <c r="I2294" s="96">
        <v>2</v>
      </c>
      <c r="J2294" s="96">
        <v>2</v>
      </c>
      <c r="K2294" s="96">
        <v>0.88100000000000001</v>
      </c>
      <c r="L2294" s="96">
        <f t="shared" si="1130"/>
        <v>44.05</v>
      </c>
      <c r="M2294" s="96">
        <f t="shared" si="1131"/>
        <v>44.05</v>
      </c>
    </row>
    <row r="2295" spans="1:14">
      <c r="A2295" s="97" t="s">
        <v>0</v>
      </c>
      <c r="B2295" s="95" t="s">
        <v>0</v>
      </c>
      <c r="C2295" s="95" t="s">
        <v>0</v>
      </c>
      <c r="D2295" s="95" t="s">
        <v>0</v>
      </c>
      <c r="E2295" s="95" t="s">
        <v>0</v>
      </c>
      <c r="F2295" s="95" t="s">
        <v>0</v>
      </c>
      <c r="G2295" s="98" t="s">
        <v>0</v>
      </c>
      <c r="H2295" s="98"/>
      <c r="I2295" s="98"/>
      <c r="J2295" s="98"/>
      <c r="K2295" s="98"/>
      <c r="L2295" s="98"/>
      <c r="M2295" s="98"/>
    </row>
    <row r="2296" spans="1:14">
      <c r="A2296" s="93" t="s">
        <v>33</v>
      </c>
      <c r="B2296" s="94" t="s">
        <v>975</v>
      </c>
      <c r="C2296" s="94" t="s">
        <v>15</v>
      </c>
      <c r="D2296" s="95" t="s">
        <v>0</v>
      </c>
      <c r="E2296" s="95" t="s">
        <v>0</v>
      </c>
      <c r="F2296" s="95" t="s">
        <v>0</v>
      </c>
      <c r="G2296" s="96">
        <v>1250</v>
      </c>
      <c r="H2296" s="96">
        <f t="shared" ref="H2296:H2304" si="1140">H2297</f>
        <v>13250</v>
      </c>
      <c r="I2296" s="96">
        <f t="shared" ref="I2296:K2304" si="1141">I2297</f>
        <v>1250</v>
      </c>
      <c r="J2296" s="96">
        <f t="shared" si="1141"/>
        <v>1250</v>
      </c>
      <c r="K2296" s="96">
        <f t="shared" si="1141"/>
        <v>1250</v>
      </c>
      <c r="L2296" s="96">
        <f t="shared" si="1130"/>
        <v>9.433962264150944</v>
      </c>
      <c r="M2296" s="96">
        <f t="shared" si="1131"/>
        <v>100</v>
      </c>
    </row>
    <row r="2297" spans="1:14">
      <c r="A2297" s="93" t="s">
        <v>43</v>
      </c>
      <c r="B2297" s="94" t="s">
        <v>975</v>
      </c>
      <c r="C2297" s="94" t="s">
        <v>15</v>
      </c>
      <c r="D2297" s="94" t="s">
        <v>44</v>
      </c>
      <c r="E2297" s="95" t="s">
        <v>0</v>
      </c>
      <c r="F2297" s="95" t="s">
        <v>0</v>
      </c>
      <c r="G2297" s="96">
        <v>1250</v>
      </c>
      <c r="H2297" s="96">
        <f t="shared" si="1140"/>
        <v>13250</v>
      </c>
      <c r="I2297" s="96">
        <f t="shared" si="1141"/>
        <v>1250</v>
      </c>
      <c r="J2297" s="96">
        <f t="shared" si="1141"/>
        <v>1250</v>
      </c>
      <c r="K2297" s="96">
        <f t="shared" si="1141"/>
        <v>1250</v>
      </c>
      <c r="L2297" s="96">
        <f t="shared" si="1130"/>
        <v>9.433962264150944</v>
      </c>
      <c r="M2297" s="96">
        <f t="shared" si="1131"/>
        <v>100</v>
      </c>
    </row>
    <row r="2298" spans="1:14" ht="38.25">
      <c r="A2298" s="93" t="s">
        <v>764</v>
      </c>
      <c r="B2298" s="94" t="s">
        <v>975</v>
      </c>
      <c r="C2298" s="94" t="s">
        <v>15</v>
      </c>
      <c r="D2298" s="94" t="s">
        <v>44</v>
      </c>
      <c r="E2298" s="94" t="s">
        <v>765</v>
      </c>
      <c r="F2298" s="95" t="s">
        <v>0</v>
      </c>
      <c r="G2298" s="96">
        <v>1250</v>
      </c>
      <c r="H2298" s="96">
        <f t="shared" si="1140"/>
        <v>13250</v>
      </c>
      <c r="I2298" s="96">
        <f t="shared" si="1141"/>
        <v>1250</v>
      </c>
      <c r="J2298" s="96">
        <f t="shared" si="1141"/>
        <v>1250</v>
      </c>
      <c r="K2298" s="96">
        <f t="shared" si="1141"/>
        <v>1250</v>
      </c>
      <c r="L2298" s="96">
        <f t="shared" si="1130"/>
        <v>9.433962264150944</v>
      </c>
      <c r="M2298" s="96">
        <f t="shared" si="1131"/>
        <v>100</v>
      </c>
    </row>
    <row r="2299" spans="1:14" ht="25.5">
      <c r="A2299" s="93" t="s">
        <v>775</v>
      </c>
      <c r="B2299" s="94" t="s">
        <v>975</v>
      </c>
      <c r="C2299" s="94" t="s">
        <v>15</v>
      </c>
      <c r="D2299" s="94" t="s">
        <v>44</v>
      </c>
      <c r="E2299" s="94" t="s">
        <v>776</v>
      </c>
      <c r="F2299" s="95" t="s">
        <v>0</v>
      </c>
      <c r="G2299" s="96">
        <v>1250</v>
      </c>
      <c r="H2299" s="96">
        <f>H2303+H2300</f>
        <v>13250</v>
      </c>
      <c r="I2299" s="96">
        <f t="shared" ref="I2299:K2299" si="1142">I2303+I2300</f>
        <v>1250</v>
      </c>
      <c r="J2299" s="96">
        <f t="shared" si="1142"/>
        <v>1250</v>
      </c>
      <c r="K2299" s="96">
        <f t="shared" si="1142"/>
        <v>1250</v>
      </c>
      <c r="L2299" s="96">
        <f t="shared" si="1130"/>
        <v>9.433962264150944</v>
      </c>
      <c r="M2299" s="96">
        <f t="shared" si="1131"/>
        <v>100</v>
      </c>
    </row>
    <row r="2300" spans="1:14" s="53" customFormat="1" ht="42.75" customHeight="1">
      <c r="A2300" s="93" t="s">
        <v>1207</v>
      </c>
      <c r="B2300" s="94" t="s">
        <v>975</v>
      </c>
      <c r="C2300" s="94" t="s">
        <v>15</v>
      </c>
      <c r="D2300" s="94" t="s">
        <v>44</v>
      </c>
      <c r="E2300" s="102" t="s">
        <v>1206</v>
      </c>
      <c r="F2300" s="95"/>
      <c r="G2300" s="96"/>
      <c r="H2300" s="96">
        <f>H2301</f>
        <v>12000</v>
      </c>
      <c r="I2300" s="96">
        <f t="shared" ref="I2300:K2301" si="1143">I2301</f>
        <v>0</v>
      </c>
      <c r="J2300" s="96">
        <f t="shared" si="1143"/>
        <v>0</v>
      </c>
      <c r="K2300" s="96">
        <f t="shared" si="1143"/>
        <v>0</v>
      </c>
      <c r="L2300" s="96">
        <f t="shared" ref="L2300:L2302" si="1144">K2300/H2300*100</f>
        <v>0</v>
      </c>
      <c r="M2300" s="96">
        <v>0</v>
      </c>
      <c r="N2300" s="60"/>
    </row>
    <row r="2301" spans="1:14" s="53" customFormat="1" ht="25.5">
      <c r="A2301" s="93" t="s">
        <v>130</v>
      </c>
      <c r="B2301" s="94" t="s">
        <v>975</v>
      </c>
      <c r="C2301" s="94" t="s">
        <v>15</v>
      </c>
      <c r="D2301" s="94" t="s">
        <v>44</v>
      </c>
      <c r="E2301" s="102" t="s">
        <v>1206</v>
      </c>
      <c r="F2301" s="94">
        <v>600</v>
      </c>
      <c r="G2301" s="96"/>
      <c r="H2301" s="96">
        <f>H2302</f>
        <v>12000</v>
      </c>
      <c r="I2301" s="96">
        <f t="shared" si="1143"/>
        <v>0</v>
      </c>
      <c r="J2301" s="96">
        <f t="shared" si="1143"/>
        <v>0</v>
      </c>
      <c r="K2301" s="96">
        <f t="shared" si="1143"/>
        <v>0</v>
      </c>
      <c r="L2301" s="96">
        <f t="shared" si="1144"/>
        <v>0</v>
      </c>
      <c r="M2301" s="96">
        <v>0</v>
      </c>
      <c r="N2301" s="60"/>
    </row>
    <row r="2302" spans="1:14" s="53" customFormat="1">
      <c r="A2302" s="93" t="s">
        <v>165</v>
      </c>
      <c r="B2302" s="94" t="s">
        <v>975</v>
      </c>
      <c r="C2302" s="94" t="s">
        <v>15</v>
      </c>
      <c r="D2302" s="94" t="s">
        <v>44</v>
      </c>
      <c r="E2302" s="102" t="s">
        <v>1206</v>
      </c>
      <c r="F2302" s="95">
        <v>620</v>
      </c>
      <c r="G2302" s="96"/>
      <c r="H2302" s="96">
        <v>12000</v>
      </c>
      <c r="I2302" s="96">
        <v>0</v>
      </c>
      <c r="J2302" s="96">
        <v>0</v>
      </c>
      <c r="K2302" s="96">
        <v>0</v>
      </c>
      <c r="L2302" s="96">
        <f t="shared" si="1144"/>
        <v>0</v>
      </c>
      <c r="M2302" s="96">
        <v>0</v>
      </c>
      <c r="N2302" s="60"/>
    </row>
    <row r="2303" spans="1:14">
      <c r="A2303" s="93" t="s">
        <v>778</v>
      </c>
      <c r="B2303" s="94" t="s">
        <v>975</v>
      </c>
      <c r="C2303" s="94" t="s">
        <v>15</v>
      </c>
      <c r="D2303" s="94" t="s">
        <v>44</v>
      </c>
      <c r="E2303" s="94" t="s">
        <v>779</v>
      </c>
      <c r="F2303" s="95" t="s">
        <v>0</v>
      </c>
      <c r="G2303" s="96">
        <v>1250</v>
      </c>
      <c r="H2303" s="96">
        <f t="shared" si="1140"/>
        <v>1250</v>
      </c>
      <c r="I2303" s="96">
        <f t="shared" si="1141"/>
        <v>1250</v>
      </c>
      <c r="J2303" s="96">
        <f t="shared" si="1141"/>
        <v>1250</v>
      </c>
      <c r="K2303" s="96">
        <f t="shared" si="1141"/>
        <v>1250</v>
      </c>
      <c r="L2303" s="96">
        <f t="shared" si="1130"/>
        <v>100</v>
      </c>
      <c r="M2303" s="96">
        <f t="shared" si="1131"/>
        <v>100</v>
      </c>
    </row>
    <row r="2304" spans="1:14" ht="25.5">
      <c r="A2304" s="93" t="s">
        <v>130</v>
      </c>
      <c r="B2304" s="94" t="s">
        <v>975</v>
      </c>
      <c r="C2304" s="94" t="s">
        <v>15</v>
      </c>
      <c r="D2304" s="94" t="s">
        <v>44</v>
      </c>
      <c r="E2304" s="94" t="s">
        <v>779</v>
      </c>
      <c r="F2304" s="94" t="s">
        <v>131</v>
      </c>
      <c r="G2304" s="96">
        <v>1250</v>
      </c>
      <c r="H2304" s="96">
        <f t="shared" si="1140"/>
        <v>1250</v>
      </c>
      <c r="I2304" s="96">
        <f t="shared" si="1141"/>
        <v>1250</v>
      </c>
      <c r="J2304" s="96">
        <f t="shared" si="1141"/>
        <v>1250</v>
      </c>
      <c r="K2304" s="96">
        <f t="shared" si="1141"/>
        <v>1250</v>
      </c>
      <c r="L2304" s="96">
        <f t="shared" si="1130"/>
        <v>100</v>
      </c>
      <c r="M2304" s="96">
        <f t="shared" si="1131"/>
        <v>100</v>
      </c>
    </row>
    <row r="2305" spans="1:14">
      <c r="A2305" s="93" t="s">
        <v>165</v>
      </c>
      <c r="B2305" s="94" t="s">
        <v>975</v>
      </c>
      <c r="C2305" s="94" t="s">
        <v>15</v>
      </c>
      <c r="D2305" s="94" t="s">
        <v>44</v>
      </c>
      <c r="E2305" s="94" t="s">
        <v>779</v>
      </c>
      <c r="F2305" s="94" t="s">
        <v>166</v>
      </c>
      <c r="G2305" s="96">
        <v>1250</v>
      </c>
      <c r="H2305" s="96">
        <v>1250</v>
      </c>
      <c r="I2305" s="96">
        <v>1250</v>
      </c>
      <c r="J2305" s="96">
        <v>1250</v>
      </c>
      <c r="K2305" s="96">
        <v>1250</v>
      </c>
      <c r="L2305" s="96">
        <f t="shared" si="1130"/>
        <v>100</v>
      </c>
      <c r="M2305" s="96">
        <f t="shared" si="1131"/>
        <v>100</v>
      </c>
    </row>
    <row r="2306" spans="1:14" s="29" customFormat="1">
      <c r="A2306" s="93"/>
      <c r="B2306" s="94"/>
      <c r="C2306" s="94"/>
      <c r="D2306" s="94"/>
      <c r="E2306" s="94"/>
      <c r="F2306" s="94"/>
      <c r="G2306" s="96"/>
      <c r="H2306" s="96"/>
      <c r="I2306" s="96"/>
      <c r="J2306" s="96"/>
      <c r="K2306" s="96"/>
      <c r="L2306" s="96"/>
      <c r="M2306" s="96"/>
      <c r="N2306" s="60"/>
    </row>
    <row r="2307" spans="1:14" s="29" customFormat="1">
      <c r="A2307" s="104" t="s">
        <v>45</v>
      </c>
      <c r="B2307" s="94">
        <v>263</v>
      </c>
      <c r="C2307" s="105" t="s">
        <v>17</v>
      </c>
      <c r="D2307" s="121"/>
      <c r="E2307" s="94"/>
      <c r="F2307" s="94"/>
      <c r="G2307" s="96"/>
      <c r="H2307" s="96">
        <f>H2308</f>
        <v>1879.4319</v>
      </c>
      <c r="I2307" s="96">
        <f t="shared" ref="I2307:K2311" si="1145">I2308</f>
        <v>1879.4319</v>
      </c>
      <c r="J2307" s="96">
        <f t="shared" si="1145"/>
        <v>1879.4319</v>
      </c>
      <c r="K2307" s="96">
        <f t="shared" si="1145"/>
        <v>1879.4319</v>
      </c>
      <c r="L2307" s="96">
        <f t="shared" si="1130"/>
        <v>100</v>
      </c>
      <c r="M2307" s="96">
        <f t="shared" si="1131"/>
        <v>100</v>
      </c>
      <c r="N2307" s="60"/>
    </row>
    <row r="2308" spans="1:14" s="29" customFormat="1">
      <c r="A2308" s="104" t="s">
        <v>1174</v>
      </c>
      <c r="B2308" s="94">
        <v>263</v>
      </c>
      <c r="C2308" s="105" t="s">
        <v>17</v>
      </c>
      <c r="D2308" s="105" t="s">
        <v>13</v>
      </c>
      <c r="E2308" s="94"/>
      <c r="F2308" s="94"/>
      <c r="G2308" s="96"/>
      <c r="H2308" s="96">
        <f>H2309</f>
        <v>1879.4319</v>
      </c>
      <c r="I2308" s="96">
        <f t="shared" si="1145"/>
        <v>1879.4319</v>
      </c>
      <c r="J2308" s="96">
        <f t="shared" si="1145"/>
        <v>1879.4319</v>
      </c>
      <c r="K2308" s="96">
        <f t="shared" si="1145"/>
        <v>1879.4319</v>
      </c>
      <c r="L2308" s="96">
        <f t="shared" si="1130"/>
        <v>100</v>
      </c>
      <c r="M2308" s="96">
        <f t="shared" si="1131"/>
        <v>100</v>
      </c>
      <c r="N2308" s="60"/>
    </row>
    <row r="2309" spans="1:14" s="29" customFormat="1">
      <c r="A2309" s="104" t="s">
        <v>659</v>
      </c>
      <c r="B2309" s="94">
        <v>263</v>
      </c>
      <c r="C2309" s="105" t="s">
        <v>17</v>
      </c>
      <c r="D2309" s="105" t="s">
        <v>13</v>
      </c>
      <c r="E2309" s="102" t="s">
        <v>660</v>
      </c>
      <c r="F2309" s="94"/>
      <c r="G2309" s="96"/>
      <c r="H2309" s="96">
        <f>H2310</f>
        <v>1879.4319</v>
      </c>
      <c r="I2309" s="96">
        <f t="shared" si="1145"/>
        <v>1879.4319</v>
      </c>
      <c r="J2309" s="96">
        <f t="shared" si="1145"/>
        <v>1879.4319</v>
      </c>
      <c r="K2309" s="96">
        <f t="shared" si="1145"/>
        <v>1879.4319</v>
      </c>
      <c r="L2309" s="96">
        <f t="shared" si="1130"/>
        <v>100</v>
      </c>
      <c r="M2309" s="96">
        <f t="shared" si="1131"/>
        <v>100</v>
      </c>
      <c r="N2309" s="60"/>
    </row>
    <row r="2310" spans="1:14" s="29" customFormat="1">
      <c r="A2310" s="104" t="s">
        <v>659</v>
      </c>
      <c r="B2310" s="94">
        <v>263</v>
      </c>
      <c r="C2310" s="105" t="s">
        <v>17</v>
      </c>
      <c r="D2310" s="105" t="s">
        <v>13</v>
      </c>
      <c r="E2310" s="102" t="s">
        <v>661</v>
      </c>
      <c r="F2310" s="94"/>
      <c r="G2310" s="96"/>
      <c r="H2310" s="96">
        <f>H2311</f>
        <v>1879.4319</v>
      </c>
      <c r="I2310" s="96">
        <f t="shared" si="1145"/>
        <v>1879.4319</v>
      </c>
      <c r="J2310" s="96">
        <f t="shared" si="1145"/>
        <v>1879.4319</v>
      </c>
      <c r="K2310" s="96">
        <f t="shared" si="1145"/>
        <v>1879.4319</v>
      </c>
      <c r="L2310" s="96">
        <f t="shared" si="1130"/>
        <v>100</v>
      </c>
      <c r="M2310" s="96">
        <f t="shared" si="1131"/>
        <v>100</v>
      </c>
      <c r="N2310" s="60"/>
    </row>
    <row r="2311" spans="1:14" s="29" customFormat="1">
      <c r="A2311" s="104" t="s">
        <v>105</v>
      </c>
      <c r="B2311" s="94">
        <v>263</v>
      </c>
      <c r="C2311" s="105" t="s">
        <v>17</v>
      </c>
      <c r="D2311" s="105" t="s">
        <v>13</v>
      </c>
      <c r="E2311" s="102" t="s">
        <v>661</v>
      </c>
      <c r="F2311" s="106">
        <v>500</v>
      </c>
      <c r="G2311" s="96"/>
      <c r="H2311" s="96">
        <f>H2312</f>
        <v>1879.4319</v>
      </c>
      <c r="I2311" s="96">
        <f t="shared" si="1145"/>
        <v>1879.4319</v>
      </c>
      <c r="J2311" s="96">
        <f t="shared" si="1145"/>
        <v>1879.4319</v>
      </c>
      <c r="K2311" s="96">
        <f t="shared" si="1145"/>
        <v>1879.4319</v>
      </c>
      <c r="L2311" s="96">
        <f t="shared" si="1130"/>
        <v>100</v>
      </c>
      <c r="M2311" s="96">
        <f t="shared" si="1131"/>
        <v>100</v>
      </c>
      <c r="N2311" s="60"/>
    </row>
    <row r="2312" spans="1:14" s="29" customFormat="1">
      <c r="A2312" s="104" t="s">
        <v>424</v>
      </c>
      <c r="B2312" s="94">
        <v>263</v>
      </c>
      <c r="C2312" s="105" t="s">
        <v>17</v>
      </c>
      <c r="D2312" s="105" t="s">
        <v>13</v>
      </c>
      <c r="E2312" s="102" t="s">
        <v>661</v>
      </c>
      <c r="F2312" s="94">
        <v>540</v>
      </c>
      <c r="G2312" s="96"/>
      <c r="H2312" s="96">
        <v>1879.4319</v>
      </c>
      <c r="I2312" s="96">
        <v>1879.4319</v>
      </c>
      <c r="J2312" s="96">
        <v>1879.4319</v>
      </c>
      <c r="K2312" s="96">
        <v>1879.4319</v>
      </c>
      <c r="L2312" s="96">
        <f t="shared" si="1130"/>
        <v>100</v>
      </c>
      <c r="M2312" s="96">
        <f t="shared" si="1131"/>
        <v>100</v>
      </c>
      <c r="N2312" s="60"/>
    </row>
    <row r="2313" spans="1:14">
      <c r="A2313" s="97" t="s">
        <v>0</v>
      </c>
      <c r="B2313" s="95" t="s">
        <v>0</v>
      </c>
      <c r="C2313" s="95" t="s">
        <v>0</v>
      </c>
      <c r="D2313" s="95" t="s">
        <v>0</v>
      </c>
      <c r="E2313" s="95" t="s">
        <v>0</v>
      </c>
      <c r="F2313" s="95" t="s">
        <v>0</v>
      </c>
      <c r="G2313" s="98" t="s">
        <v>0</v>
      </c>
      <c r="H2313" s="98"/>
      <c r="I2313" s="98"/>
      <c r="J2313" s="98"/>
      <c r="K2313" s="98"/>
      <c r="L2313" s="98"/>
      <c r="M2313" s="98"/>
    </row>
    <row r="2314" spans="1:14">
      <c r="A2314" s="93" t="s">
        <v>52</v>
      </c>
      <c r="B2314" s="94" t="s">
        <v>975</v>
      </c>
      <c r="C2314" s="94" t="s">
        <v>21</v>
      </c>
      <c r="D2314" s="95" t="s">
        <v>0</v>
      </c>
      <c r="E2314" s="95" t="s">
        <v>0</v>
      </c>
      <c r="F2314" s="95" t="s">
        <v>0</v>
      </c>
      <c r="G2314" s="96">
        <v>82231.199999999997</v>
      </c>
      <c r="H2314" s="96">
        <f>H2321+H2315</f>
        <v>114855.70935</v>
      </c>
      <c r="I2314" s="96">
        <f t="shared" ref="I2314:K2314" si="1146">I2321+I2315</f>
        <v>106967.80935000001</v>
      </c>
      <c r="J2314" s="96">
        <f t="shared" si="1146"/>
        <v>106967.80935000001</v>
      </c>
      <c r="K2314" s="96">
        <f t="shared" si="1146"/>
        <v>106377.96935000001</v>
      </c>
      <c r="L2314" s="96">
        <f t="shared" si="1130"/>
        <v>92.618790961304526</v>
      </c>
      <c r="M2314" s="96">
        <f t="shared" si="1131"/>
        <v>99.448581770923212</v>
      </c>
    </row>
    <row r="2315" spans="1:14" s="29" customFormat="1">
      <c r="A2315" s="104" t="s">
        <v>54</v>
      </c>
      <c r="B2315" s="94" t="s">
        <v>975</v>
      </c>
      <c r="C2315" s="94" t="s">
        <v>21</v>
      </c>
      <c r="D2315" s="116" t="s">
        <v>11</v>
      </c>
      <c r="E2315" s="95"/>
      <c r="F2315" s="95"/>
      <c r="G2315" s="96"/>
      <c r="H2315" s="96">
        <f>H2316</f>
        <v>6996.0529999999999</v>
      </c>
      <c r="I2315" s="96">
        <f t="shared" ref="I2315:K2318" si="1147">I2316</f>
        <v>6996.0529999999999</v>
      </c>
      <c r="J2315" s="96">
        <f t="shared" si="1147"/>
        <v>6996.0529999999999</v>
      </c>
      <c r="K2315" s="96">
        <f t="shared" si="1147"/>
        <v>6996.0529999999999</v>
      </c>
      <c r="L2315" s="96">
        <f t="shared" si="1130"/>
        <v>100</v>
      </c>
      <c r="M2315" s="96">
        <f t="shared" si="1131"/>
        <v>100</v>
      </c>
      <c r="N2315" s="60"/>
    </row>
    <row r="2316" spans="1:14" s="29" customFormat="1">
      <c r="A2316" s="104" t="s">
        <v>659</v>
      </c>
      <c r="B2316" s="94" t="s">
        <v>975</v>
      </c>
      <c r="C2316" s="94" t="s">
        <v>21</v>
      </c>
      <c r="D2316" s="116" t="s">
        <v>11</v>
      </c>
      <c r="E2316" s="102" t="s">
        <v>660</v>
      </c>
      <c r="F2316" s="94"/>
      <c r="G2316" s="96"/>
      <c r="H2316" s="96">
        <f>H2317</f>
        <v>6996.0529999999999</v>
      </c>
      <c r="I2316" s="96">
        <f t="shared" si="1147"/>
        <v>6996.0529999999999</v>
      </c>
      <c r="J2316" s="96">
        <f t="shared" si="1147"/>
        <v>6996.0529999999999</v>
      </c>
      <c r="K2316" s="96">
        <f t="shared" si="1147"/>
        <v>6996.0529999999999</v>
      </c>
      <c r="L2316" s="96">
        <f t="shared" si="1130"/>
        <v>100</v>
      </c>
      <c r="M2316" s="96">
        <f t="shared" si="1131"/>
        <v>100</v>
      </c>
      <c r="N2316" s="60"/>
    </row>
    <row r="2317" spans="1:14" s="29" customFormat="1">
      <c r="A2317" s="104" t="s">
        <v>659</v>
      </c>
      <c r="B2317" s="94" t="s">
        <v>975</v>
      </c>
      <c r="C2317" s="94" t="s">
        <v>21</v>
      </c>
      <c r="D2317" s="116" t="s">
        <v>11</v>
      </c>
      <c r="E2317" s="102" t="s">
        <v>661</v>
      </c>
      <c r="F2317" s="94"/>
      <c r="G2317" s="96"/>
      <c r="H2317" s="96">
        <f>H2318</f>
        <v>6996.0529999999999</v>
      </c>
      <c r="I2317" s="96">
        <f t="shared" si="1147"/>
        <v>6996.0529999999999</v>
      </c>
      <c r="J2317" s="96">
        <f t="shared" si="1147"/>
        <v>6996.0529999999999</v>
      </c>
      <c r="K2317" s="96">
        <f t="shared" si="1147"/>
        <v>6996.0529999999999</v>
      </c>
      <c r="L2317" s="96">
        <f t="shared" si="1130"/>
        <v>100</v>
      </c>
      <c r="M2317" s="96">
        <f t="shared" si="1131"/>
        <v>100</v>
      </c>
      <c r="N2317" s="60"/>
    </row>
    <row r="2318" spans="1:14" s="29" customFormat="1" ht="14.25" customHeight="1">
      <c r="A2318" s="104" t="s">
        <v>105</v>
      </c>
      <c r="B2318" s="94" t="s">
        <v>975</v>
      </c>
      <c r="C2318" s="94" t="s">
        <v>21</v>
      </c>
      <c r="D2318" s="116" t="s">
        <v>11</v>
      </c>
      <c r="E2318" s="102" t="s">
        <v>661</v>
      </c>
      <c r="F2318" s="106">
        <v>500</v>
      </c>
      <c r="G2318" s="96"/>
      <c r="H2318" s="96">
        <f>H2319</f>
        <v>6996.0529999999999</v>
      </c>
      <c r="I2318" s="96">
        <f t="shared" si="1147"/>
        <v>6996.0529999999999</v>
      </c>
      <c r="J2318" s="96">
        <f t="shared" si="1147"/>
        <v>6996.0529999999999</v>
      </c>
      <c r="K2318" s="96">
        <f t="shared" si="1147"/>
        <v>6996.0529999999999</v>
      </c>
      <c r="L2318" s="96">
        <f t="shared" si="1130"/>
        <v>100</v>
      </c>
      <c r="M2318" s="96">
        <f t="shared" si="1131"/>
        <v>100</v>
      </c>
      <c r="N2318" s="60"/>
    </row>
    <row r="2319" spans="1:14" s="29" customFormat="1">
      <c r="A2319" s="104" t="s">
        <v>424</v>
      </c>
      <c r="B2319" s="94" t="s">
        <v>975</v>
      </c>
      <c r="C2319" s="94" t="s">
        <v>21</v>
      </c>
      <c r="D2319" s="116" t="s">
        <v>11</v>
      </c>
      <c r="E2319" s="102" t="s">
        <v>661</v>
      </c>
      <c r="F2319" s="94">
        <v>540</v>
      </c>
      <c r="G2319" s="96"/>
      <c r="H2319" s="96">
        <v>6996.0529999999999</v>
      </c>
      <c r="I2319" s="96">
        <v>6996.0529999999999</v>
      </c>
      <c r="J2319" s="96">
        <v>6996.0529999999999</v>
      </c>
      <c r="K2319" s="96">
        <v>6996.0529999999999</v>
      </c>
      <c r="L2319" s="96">
        <f t="shared" si="1130"/>
        <v>100</v>
      </c>
      <c r="M2319" s="96">
        <f t="shared" si="1131"/>
        <v>100</v>
      </c>
      <c r="N2319" s="60"/>
    </row>
    <row r="2320" spans="1:14" s="29" customFormat="1">
      <c r="A2320" s="104"/>
      <c r="B2320" s="94"/>
      <c r="C2320" s="94"/>
      <c r="D2320" s="95"/>
      <c r="E2320" s="95"/>
      <c r="F2320" s="95"/>
      <c r="G2320" s="96"/>
      <c r="H2320" s="96"/>
      <c r="I2320" s="96"/>
      <c r="J2320" s="96"/>
      <c r="K2320" s="96"/>
      <c r="L2320" s="96"/>
      <c r="M2320" s="96"/>
      <c r="N2320" s="60"/>
    </row>
    <row r="2321" spans="1:13">
      <c r="A2321" s="93" t="s">
        <v>57</v>
      </c>
      <c r="B2321" s="94" t="s">
        <v>975</v>
      </c>
      <c r="C2321" s="94" t="s">
        <v>21</v>
      </c>
      <c r="D2321" s="94" t="s">
        <v>21</v>
      </c>
      <c r="E2321" s="95" t="s">
        <v>0</v>
      </c>
      <c r="F2321" s="95" t="s">
        <v>0</v>
      </c>
      <c r="G2321" s="96">
        <v>82231.199999999997</v>
      </c>
      <c r="H2321" s="96">
        <f>H2322+H2327+H2350</f>
        <v>107859.65635</v>
      </c>
      <c r="I2321" s="96">
        <f t="shared" ref="I2321:K2321" si="1148">I2322+I2327+I2350</f>
        <v>99971.756350000011</v>
      </c>
      <c r="J2321" s="96">
        <f t="shared" si="1148"/>
        <v>99971.756350000011</v>
      </c>
      <c r="K2321" s="96">
        <f t="shared" si="1148"/>
        <v>99381.916350000014</v>
      </c>
      <c r="L2321" s="96">
        <f t="shared" si="1130"/>
        <v>92.140026876694208</v>
      </c>
      <c r="M2321" s="96">
        <f t="shared" si="1131"/>
        <v>99.409993360589795</v>
      </c>
    </row>
    <row r="2322" spans="1:13" ht="51">
      <c r="A2322" s="93" t="s">
        <v>167</v>
      </c>
      <c r="B2322" s="94" t="s">
        <v>975</v>
      </c>
      <c r="C2322" s="94" t="s">
        <v>21</v>
      </c>
      <c r="D2322" s="94" t="s">
        <v>21</v>
      </c>
      <c r="E2322" s="94" t="s">
        <v>168</v>
      </c>
      <c r="F2322" s="95" t="s">
        <v>0</v>
      </c>
      <c r="G2322" s="96">
        <v>180</v>
      </c>
      <c r="H2322" s="96">
        <f>H2323</f>
        <v>180</v>
      </c>
      <c r="I2322" s="96">
        <f t="shared" ref="I2322:K2325" si="1149">I2323</f>
        <v>180</v>
      </c>
      <c r="J2322" s="96">
        <f t="shared" si="1149"/>
        <v>180</v>
      </c>
      <c r="K2322" s="96">
        <f t="shared" si="1149"/>
        <v>180</v>
      </c>
      <c r="L2322" s="96">
        <f t="shared" si="1130"/>
        <v>100</v>
      </c>
      <c r="M2322" s="96">
        <v>0</v>
      </c>
    </row>
    <row r="2323" spans="1:13" ht="38.25">
      <c r="A2323" s="93" t="s">
        <v>507</v>
      </c>
      <c r="B2323" s="94" t="s">
        <v>975</v>
      </c>
      <c r="C2323" s="94" t="s">
        <v>21</v>
      </c>
      <c r="D2323" s="94" t="s">
        <v>21</v>
      </c>
      <c r="E2323" s="94" t="s">
        <v>508</v>
      </c>
      <c r="F2323" s="95" t="s">
        <v>0</v>
      </c>
      <c r="G2323" s="96">
        <v>180</v>
      </c>
      <c r="H2323" s="96">
        <f>H2324</f>
        <v>180</v>
      </c>
      <c r="I2323" s="96">
        <f t="shared" si="1149"/>
        <v>180</v>
      </c>
      <c r="J2323" s="96">
        <f t="shared" si="1149"/>
        <v>180</v>
      </c>
      <c r="K2323" s="96">
        <f t="shared" si="1149"/>
        <v>180</v>
      </c>
      <c r="L2323" s="96">
        <f t="shared" si="1130"/>
        <v>100</v>
      </c>
      <c r="M2323" s="96">
        <v>0</v>
      </c>
    </row>
    <row r="2324" spans="1:13" ht="25.5">
      <c r="A2324" s="93" t="s">
        <v>978</v>
      </c>
      <c r="B2324" s="94" t="s">
        <v>975</v>
      </c>
      <c r="C2324" s="94" t="s">
        <v>21</v>
      </c>
      <c r="D2324" s="94" t="s">
        <v>21</v>
      </c>
      <c r="E2324" s="94" t="s">
        <v>979</v>
      </c>
      <c r="F2324" s="95" t="s">
        <v>0</v>
      </c>
      <c r="G2324" s="96">
        <v>180</v>
      </c>
      <c r="H2324" s="96">
        <f>H2325</f>
        <v>180</v>
      </c>
      <c r="I2324" s="96">
        <f t="shared" si="1149"/>
        <v>180</v>
      </c>
      <c r="J2324" s="96">
        <f t="shared" si="1149"/>
        <v>180</v>
      </c>
      <c r="K2324" s="96">
        <f t="shared" si="1149"/>
        <v>180</v>
      </c>
      <c r="L2324" s="96">
        <f t="shared" si="1130"/>
        <v>100</v>
      </c>
      <c r="M2324" s="96">
        <v>0</v>
      </c>
    </row>
    <row r="2325" spans="1:13" ht="25.5">
      <c r="A2325" s="93" t="s">
        <v>130</v>
      </c>
      <c r="B2325" s="94" t="s">
        <v>975</v>
      </c>
      <c r="C2325" s="94" t="s">
        <v>21</v>
      </c>
      <c r="D2325" s="94" t="s">
        <v>21</v>
      </c>
      <c r="E2325" s="94" t="s">
        <v>979</v>
      </c>
      <c r="F2325" s="94" t="s">
        <v>131</v>
      </c>
      <c r="G2325" s="96">
        <v>180</v>
      </c>
      <c r="H2325" s="96">
        <f>H2326</f>
        <v>180</v>
      </c>
      <c r="I2325" s="96">
        <f t="shared" si="1149"/>
        <v>180</v>
      </c>
      <c r="J2325" s="96">
        <f t="shared" si="1149"/>
        <v>180</v>
      </c>
      <c r="K2325" s="96">
        <f t="shared" si="1149"/>
        <v>180</v>
      </c>
      <c r="L2325" s="96">
        <f t="shared" si="1130"/>
        <v>100</v>
      </c>
      <c r="M2325" s="96">
        <v>0</v>
      </c>
    </row>
    <row r="2326" spans="1:13">
      <c r="A2326" s="93" t="s">
        <v>165</v>
      </c>
      <c r="B2326" s="94" t="s">
        <v>975</v>
      </c>
      <c r="C2326" s="94" t="s">
        <v>21</v>
      </c>
      <c r="D2326" s="94" t="s">
        <v>21</v>
      </c>
      <c r="E2326" s="94" t="s">
        <v>979</v>
      </c>
      <c r="F2326" s="94" t="s">
        <v>166</v>
      </c>
      <c r="G2326" s="96">
        <v>180</v>
      </c>
      <c r="H2326" s="96">
        <v>180</v>
      </c>
      <c r="I2326" s="96">
        <v>180</v>
      </c>
      <c r="J2326" s="96">
        <v>180</v>
      </c>
      <c r="K2326" s="96">
        <v>180</v>
      </c>
      <c r="L2326" s="96">
        <f t="shared" si="1130"/>
        <v>100</v>
      </c>
      <c r="M2326" s="96">
        <v>0</v>
      </c>
    </row>
    <row r="2327" spans="1:13" ht="51">
      <c r="A2327" s="93" t="s">
        <v>134</v>
      </c>
      <c r="B2327" s="94" t="s">
        <v>975</v>
      </c>
      <c r="C2327" s="94" t="s">
        <v>21</v>
      </c>
      <c r="D2327" s="94" t="s">
        <v>21</v>
      </c>
      <c r="E2327" s="94" t="s">
        <v>135</v>
      </c>
      <c r="F2327" s="95" t="s">
        <v>0</v>
      </c>
      <c r="G2327" s="96">
        <v>82051.199999999997</v>
      </c>
      <c r="H2327" s="96">
        <f>H2328+H2340</f>
        <v>82051.199999999997</v>
      </c>
      <c r="I2327" s="96">
        <f t="shared" ref="I2327:K2327" si="1150">I2328+I2340</f>
        <v>74163.3</v>
      </c>
      <c r="J2327" s="96">
        <f t="shared" si="1150"/>
        <v>74163.3</v>
      </c>
      <c r="K2327" s="96">
        <f t="shared" si="1150"/>
        <v>73573.460000000006</v>
      </c>
      <c r="L2327" s="96">
        <f t="shared" si="1130"/>
        <v>89.667744042744062</v>
      </c>
      <c r="M2327" s="96">
        <f t="shared" si="1131"/>
        <v>99.204674009921362</v>
      </c>
    </row>
    <row r="2328" spans="1:13">
      <c r="A2328" s="93" t="s">
        <v>980</v>
      </c>
      <c r="B2328" s="94" t="s">
        <v>975</v>
      </c>
      <c r="C2328" s="94" t="s">
        <v>21</v>
      </c>
      <c r="D2328" s="94" t="s">
        <v>21</v>
      </c>
      <c r="E2328" s="94" t="s">
        <v>981</v>
      </c>
      <c r="F2328" s="95" t="s">
        <v>0</v>
      </c>
      <c r="G2328" s="96">
        <v>48901.2</v>
      </c>
      <c r="H2328" s="96">
        <f>H2329+H2332+H2337</f>
        <v>48901.2</v>
      </c>
      <c r="I2328" s="96">
        <f t="shared" ref="I2328:K2328" si="1151">I2329+I2332+I2337</f>
        <v>42513.3</v>
      </c>
      <c r="J2328" s="96">
        <f t="shared" si="1151"/>
        <v>42513.3</v>
      </c>
      <c r="K2328" s="96">
        <f t="shared" si="1151"/>
        <v>41923.460000000006</v>
      </c>
      <c r="L2328" s="96">
        <f t="shared" si="1130"/>
        <v>85.730943207937656</v>
      </c>
      <c r="M2328" s="96">
        <f t="shared" si="1131"/>
        <v>98.612575358770087</v>
      </c>
    </row>
    <row r="2329" spans="1:13">
      <c r="A2329" s="93" t="s">
        <v>128</v>
      </c>
      <c r="B2329" s="94" t="s">
        <v>975</v>
      </c>
      <c r="C2329" s="94" t="s">
        <v>21</v>
      </c>
      <c r="D2329" s="94" t="s">
        <v>21</v>
      </c>
      <c r="E2329" s="94" t="s">
        <v>982</v>
      </c>
      <c r="F2329" s="95" t="s">
        <v>0</v>
      </c>
      <c r="G2329" s="96">
        <v>20736.2</v>
      </c>
      <c r="H2329" s="96">
        <f>H2330</f>
        <v>20736.2</v>
      </c>
      <c r="I2329" s="96">
        <f t="shared" ref="I2329:K2330" si="1152">I2330</f>
        <v>19050.7</v>
      </c>
      <c r="J2329" s="96">
        <f t="shared" si="1152"/>
        <v>19050.7</v>
      </c>
      <c r="K2329" s="96">
        <f t="shared" si="1152"/>
        <v>19050.7</v>
      </c>
      <c r="L2329" s="96">
        <f t="shared" si="1130"/>
        <v>91.871702626324975</v>
      </c>
      <c r="M2329" s="96">
        <f t="shared" si="1131"/>
        <v>100</v>
      </c>
    </row>
    <row r="2330" spans="1:13" ht="25.5">
      <c r="A2330" s="93" t="s">
        <v>130</v>
      </c>
      <c r="B2330" s="94" t="s">
        <v>975</v>
      </c>
      <c r="C2330" s="94" t="s">
        <v>21</v>
      </c>
      <c r="D2330" s="94" t="s">
        <v>21</v>
      </c>
      <c r="E2330" s="94" t="s">
        <v>982</v>
      </c>
      <c r="F2330" s="94" t="s">
        <v>131</v>
      </c>
      <c r="G2330" s="96">
        <v>20736.2</v>
      </c>
      <c r="H2330" s="96">
        <f>H2331</f>
        <v>20736.2</v>
      </c>
      <c r="I2330" s="96">
        <f t="shared" si="1152"/>
        <v>19050.7</v>
      </c>
      <c r="J2330" s="96">
        <f t="shared" si="1152"/>
        <v>19050.7</v>
      </c>
      <c r="K2330" s="96">
        <f t="shared" si="1152"/>
        <v>19050.7</v>
      </c>
      <c r="L2330" s="96">
        <f t="shared" si="1130"/>
        <v>91.871702626324975</v>
      </c>
      <c r="M2330" s="96">
        <f t="shared" si="1131"/>
        <v>100</v>
      </c>
    </row>
    <row r="2331" spans="1:13">
      <c r="A2331" s="93" t="s">
        <v>165</v>
      </c>
      <c r="B2331" s="94" t="s">
        <v>975</v>
      </c>
      <c r="C2331" s="94" t="s">
        <v>21</v>
      </c>
      <c r="D2331" s="94" t="s">
        <v>21</v>
      </c>
      <c r="E2331" s="94" t="s">
        <v>982</v>
      </c>
      <c r="F2331" s="94" t="s">
        <v>166</v>
      </c>
      <c r="G2331" s="96">
        <v>20736.2</v>
      </c>
      <c r="H2331" s="96">
        <v>20736.2</v>
      </c>
      <c r="I2331" s="96">
        <v>19050.7</v>
      </c>
      <c r="J2331" s="96">
        <v>19050.7</v>
      </c>
      <c r="K2331" s="96">
        <v>19050.7</v>
      </c>
      <c r="L2331" s="96">
        <f t="shared" si="1130"/>
        <v>91.871702626324975</v>
      </c>
      <c r="M2331" s="96">
        <f t="shared" si="1131"/>
        <v>100</v>
      </c>
    </row>
    <row r="2332" spans="1:13" ht="25.5">
      <c r="A2332" s="93" t="s">
        <v>978</v>
      </c>
      <c r="B2332" s="94" t="s">
        <v>975</v>
      </c>
      <c r="C2332" s="94" t="s">
        <v>21</v>
      </c>
      <c r="D2332" s="94" t="s">
        <v>21</v>
      </c>
      <c r="E2332" s="94" t="s">
        <v>983</v>
      </c>
      <c r="F2332" s="95" t="s">
        <v>0</v>
      </c>
      <c r="G2332" s="96">
        <v>23415</v>
      </c>
      <c r="H2332" s="96">
        <f>H2333+H2335</f>
        <v>23415</v>
      </c>
      <c r="I2332" s="96">
        <f t="shared" ref="I2332:K2332" si="1153">I2333+I2335</f>
        <v>18712.599999999999</v>
      </c>
      <c r="J2332" s="96">
        <f t="shared" si="1153"/>
        <v>18712.599999999999</v>
      </c>
      <c r="K2332" s="96">
        <f t="shared" si="1153"/>
        <v>18712.599999999999</v>
      </c>
      <c r="L2332" s="96">
        <f t="shared" si="1130"/>
        <v>79.917147127909445</v>
      </c>
      <c r="M2332" s="96">
        <f t="shared" si="1131"/>
        <v>100</v>
      </c>
    </row>
    <row r="2333" spans="1:13">
      <c r="A2333" s="93" t="s">
        <v>152</v>
      </c>
      <c r="B2333" s="94" t="s">
        <v>975</v>
      </c>
      <c r="C2333" s="94" t="s">
        <v>21</v>
      </c>
      <c r="D2333" s="94" t="s">
        <v>21</v>
      </c>
      <c r="E2333" s="94" t="s">
        <v>983</v>
      </c>
      <c r="F2333" s="94" t="s">
        <v>153</v>
      </c>
      <c r="G2333" s="96">
        <v>100</v>
      </c>
      <c r="H2333" s="96">
        <f>H2334</f>
        <v>100</v>
      </c>
      <c r="I2333" s="96">
        <f t="shared" ref="I2333:K2333" si="1154">I2334</f>
        <v>0</v>
      </c>
      <c r="J2333" s="96">
        <f t="shared" si="1154"/>
        <v>0</v>
      </c>
      <c r="K2333" s="96">
        <f t="shared" si="1154"/>
        <v>0</v>
      </c>
      <c r="L2333" s="96">
        <f t="shared" si="1130"/>
        <v>0</v>
      </c>
      <c r="M2333" s="96">
        <v>0</v>
      </c>
    </row>
    <row r="2334" spans="1:13" ht="25.5">
      <c r="A2334" s="93" t="s">
        <v>154</v>
      </c>
      <c r="B2334" s="94" t="s">
        <v>975</v>
      </c>
      <c r="C2334" s="94" t="s">
        <v>21</v>
      </c>
      <c r="D2334" s="94" t="s">
        <v>21</v>
      </c>
      <c r="E2334" s="94" t="s">
        <v>983</v>
      </c>
      <c r="F2334" s="94" t="s">
        <v>155</v>
      </c>
      <c r="G2334" s="96">
        <v>100</v>
      </c>
      <c r="H2334" s="96">
        <v>100</v>
      </c>
      <c r="I2334" s="96">
        <v>0</v>
      </c>
      <c r="J2334" s="96">
        <v>0</v>
      </c>
      <c r="K2334" s="96">
        <v>0</v>
      </c>
      <c r="L2334" s="96">
        <f t="shared" si="1130"/>
        <v>0</v>
      </c>
      <c r="M2334" s="96">
        <v>0</v>
      </c>
    </row>
    <row r="2335" spans="1:13" ht="25.5">
      <c r="A2335" s="93" t="s">
        <v>130</v>
      </c>
      <c r="B2335" s="94" t="s">
        <v>975</v>
      </c>
      <c r="C2335" s="94" t="s">
        <v>21</v>
      </c>
      <c r="D2335" s="94" t="s">
        <v>21</v>
      </c>
      <c r="E2335" s="94" t="s">
        <v>983</v>
      </c>
      <c r="F2335" s="94" t="s">
        <v>131</v>
      </c>
      <c r="G2335" s="96">
        <v>23315</v>
      </c>
      <c r="H2335" s="96">
        <f>H2336</f>
        <v>23315</v>
      </c>
      <c r="I2335" s="96">
        <f t="shared" ref="I2335:K2335" si="1155">I2336</f>
        <v>18712.599999999999</v>
      </c>
      <c r="J2335" s="96">
        <f t="shared" si="1155"/>
        <v>18712.599999999999</v>
      </c>
      <c r="K2335" s="96">
        <f t="shared" si="1155"/>
        <v>18712.599999999999</v>
      </c>
      <c r="L2335" s="96">
        <f t="shared" si="1130"/>
        <v>80.259918507398666</v>
      </c>
      <c r="M2335" s="96">
        <f t="shared" si="1131"/>
        <v>100</v>
      </c>
    </row>
    <row r="2336" spans="1:13">
      <c r="A2336" s="93" t="s">
        <v>165</v>
      </c>
      <c r="B2336" s="94" t="s">
        <v>975</v>
      </c>
      <c r="C2336" s="94" t="s">
        <v>21</v>
      </c>
      <c r="D2336" s="94" t="s">
        <v>21</v>
      </c>
      <c r="E2336" s="94" t="s">
        <v>983</v>
      </c>
      <c r="F2336" s="94" t="s">
        <v>166</v>
      </c>
      <c r="G2336" s="96">
        <v>23315</v>
      </c>
      <c r="H2336" s="96">
        <v>23315</v>
      </c>
      <c r="I2336" s="96">
        <v>18712.599999999999</v>
      </c>
      <c r="J2336" s="96">
        <v>18712.599999999999</v>
      </c>
      <c r="K2336" s="96">
        <v>18712.599999999999</v>
      </c>
      <c r="L2336" s="96">
        <f t="shared" si="1130"/>
        <v>80.259918507398666</v>
      </c>
      <c r="M2336" s="96">
        <f t="shared" si="1131"/>
        <v>100</v>
      </c>
    </row>
    <row r="2337" spans="1:14" ht="25.5">
      <c r="A2337" s="93" t="s">
        <v>984</v>
      </c>
      <c r="B2337" s="94" t="s">
        <v>975</v>
      </c>
      <c r="C2337" s="94" t="s">
        <v>21</v>
      </c>
      <c r="D2337" s="94" t="s">
        <v>21</v>
      </c>
      <c r="E2337" s="94" t="s">
        <v>985</v>
      </c>
      <c r="F2337" s="95" t="s">
        <v>0</v>
      </c>
      <c r="G2337" s="96">
        <v>4750</v>
      </c>
      <c r="H2337" s="96">
        <f>H2338</f>
        <v>4750</v>
      </c>
      <c r="I2337" s="96">
        <f t="shared" ref="I2337:K2338" si="1156">I2338</f>
        <v>4750</v>
      </c>
      <c r="J2337" s="96">
        <f t="shared" si="1156"/>
        <v>4750</v>
      </c>
      <c r="K2337" s="96">
        <f t="shared" si="1156"/>
        <v>4160.16</v>
      </c>
      <c r="L2337" s="96">
        <f t="shared" ref="L2337:L2405" si="1157">K2337/H2337*100</f>
        <v>87.582315789473682</v>
      </c>
      <c r="M2337" s="96">
        <f t="shared" ref="M2337:M2405" si="1158">K2337/I2337*100</f>
        <v>87.582315789473682</v>
      </c>
    </row>
    <row r="2338" spans="1:14">
      <c r="A2338" s="93" t="s">
        <v>105</v>
      </c>
      <c r="B2338" s="94" t="s">
        <v>975</v>
      </c>
      <c r="C2338" s="94" t="s">
        <v>21</v>
      </c>
      <c r="D2338" s="94" t="s">
        <v>21</v>
      </c>
      <c r="E2338" s="94" t="s">
        <v>985</v>
      </c>
      <c r="F2338" s="94" t="s">
        <v>106</v>
      </c>
      <c r="G2338" s="96">
        <v>4750</v>
      </c>
      <c r="H2338" s="96">
        <f>H2339</f>
        <v>4750</v>
      </c>
      <c r="I2338" s="96">
        <f t="shared" si="1156"/>
        <v>4750</v>
      </c>
      <c r="J2338" s="96">
        <f t="shared" si="1156"/>
        <v>4750</v>
      </c>
      <c r="K2338" s="96">
        <f t="shared" si="1156"/>
        <v>4160.16</v>
      </c>
      <c r="L2338" s="96">
        <f t="shared" si="1157"/>
        <v>87.582315789473682</v>
      </c>
      <c r="M2338" s="96">
        <f t="shared" si="1158"/>
        <v>87.582315789473682</v>
      </c>
    </row>
    <row r="2339" spans="1:14">
      <c r="A2339" s="93" t="s">
        <v>144</v>
      </c>
      <c r="B2339" s="94" t="s">
        <v>975</v>
      </c>
      <c r="C2339" s="94" t="s">
        <v>21</v>
      </c>
      <c r="D2339" s="94" t="s">
        <v>21</v>
      </c>
      <c r="E2339" s="94" t="s">
        <v>985</v>
      </c>
      <c r="F2339" s="94" t="s">
        <v>145</v>
      </c>
      <c r="G2339" s="96">
        <v>4750</v>
      </c>
      <c r="H2339" s="96">
        <v>4750</v>
      </c>
      <c r="I2339" s="96">
        <v>4750</v>
      </c>
      <c r="J2339" s="96">
        <v>4750</v>
      </c>
      <c r="K2339" s="96">
        <v>4160.16</v>
      </c>
      <c r="L2339" s="96">
        <f t="shared" si="1157"/>
        <v>87.582315789473682</v>
      </c>
      <c r="M2339" s="96">
        <f t="shared" si="1158"/>
        <v>87.582315789473682</v>
      </c>
    </row>
    <row r="2340" spans="1:14" ht="38.25">
      <c r="A2340" s="93" t="s">
        <v>514</v>
      </c>
      <c r="B2340" s="94" t="s">
        <v>975</v>
      </c>
      <c r="C2340" s="94" t="s">
        <v>21</v>
      </c>
      <c r="D2340" s="94" t="s">
        <v>21</v>
      </c>
      <c r="E2340" s="94" t="s">
        <v>515</v>
      </c>
      <c r="F2340" s="95" t="s">
        <v>0</v>
      </c>
      <c r="G2340" s="96">
        <v>33150</v>
      </c>
      <c r="H2340" s="96">
        <f>H2341+H2344+H2347</f>
        <v>33150</v>
      </c>
      <c r="I2340" s="96">
        <f t="shared" ref="I2340:K2340" si="1159">I2341+I2344+I2347</f>
        <v>31650</v>
      </c>
      <c r="J2340" s="96">
        <f t="shared" si="1159"/>
        <v>31650</v>
      </c>
      <c r="K2340" s="96">
        <f t="shared" si="1159"/>
        <v>31650</v>
      </c>
      <c r="L2340" s="96">
        <f t="shared" si="1157"/>
        <v>95.475113122171948</v>
      </c>
      <c r="M2340" s="96">
        <f t="shared" si="1158"/>
        <v>100</v>
      </c>
    </row>
    <row r="2341" spans="1:14">
      <c r="A2341" s="93" t="s">
        <v>128</v>
      </c>
      <c r="B2341" s="94" t="s">
        <v>975</v>
      </c>
      <c r="C2341" s="94" t="s">
        <v>21</v>
      </c>
      <c r="D2341" s="94" t="s">
        <v>21</v>
      </c>
      <c r="E2341" s="94" t="s">
        <v>986</v>
      </c>
      <c r="F2341" s="95" t="s">
        <v>0</v>
      </c>
      <c r="G2341" s="96">
        <v>12000</v>
      </c>
      <c r="H2341" s="96">
        <f>H2342</f>
        <v>12000</v>
      </c>
      <c r="I2341" s="96">
        <f t="shared" ref="I2341:K2342" si="1160">I2342</f>
        <v>10500</v>
      </c>
      <c r="J2341" s="96">
        <f t="shared" si="1160"/>
        <v>10500</v>
      </c>
      <c r="K2341" s="96">
        <f t="shared" si="1160"/>
        <v>10500</v>
      </c>
      <c r="L2341" s="96">
        <f t="shared" si="1157"/>
        <v>87.5</v>
      </c>
      <c r="M2341" s="96">
        <f t="shared" si="1158"/>
        <v>100</v>
      </c>
    </row>
    <row r="2342" spans="1:14" ht="25.5">
      <c r="A2342" s="93" t="s">
        <v>130</v>
      </c>
      <c r="B2342" s="94" t="s">
        <v>975</v>
      </c>
      <c r="C2342" s="94" t="s">
        <v>21</v>
      </c>
      <c r="D2342" s="94" t="s">
        <v>21</v>
      </c>
      <c r="E2342" s="94" t="s">
        <v>986</v>
      </c>
      <c r="F2342" s="94" t="s">
        <v>131</v>
      </c>
      <c r="G2342" s="96">
        <v>12000</v>
      </c>
      <c r="H2342" s="96">
        <f>H2343</f>
        <v>12000</v>
      </c>
      <c r="I2342" s="96">
        <f t="shared" si="1160"/>
        <v>10500</v>
      </c>
      <c r="J2342" s="96">
        <f t="shared" si="1160"/>
        <v>10500</v>
      </c>
      <c r="K2342" s="96">
        <f t="shared" si="1160"/>
        <v>10500</v>
      </c>
      <c r="L2342" s="96">
        <f t="shared" si="1157"/>
        <v>87.5</v>
      </c>
      <c r="M2342" s="96">
        <f t="shared" si="1158"/>
        <v>100</v>
      </c>
    </row>
    <row r="2343" spans="1:14">
      <c r="A2343" s="93" t="s">
        <v>165</v>
      </c>
      <c r="B2343" s="94" t="s">
        <v>975</v>
      </c>
      <c r="C2343" s="94" t="s">
        <v>21</v>
      </c>
      <c r="D2343" s="94" t="s">
        <v>21</v>
      </c>
      <c r="E2343" s="94" t="s">
        <v>986</v>
      </c>
      <c r="F2343" s="94" t="s">
        <v>166</v>
      </c>
      <c r="G2343" s="96">
        <v>12000</v>
      </c>
      <c r="H2343" s="96">
        <v>12000</v>
      </c>
      <c r="I2343" s="96">
        <v>10500</v>
      </c>
      <c r="J2343" s="96">
        <v>10500</v>
      </c>
      <c r="K2343" s="96">
        <v>10500</v>
      </c>
      <c r="L2343" s="96">
        <f t="shared" si="1157"/>
        <v>87.5</v>
      </c>
      <c r="M2343" s="96">
        <f t="shared" si="1158"/>
        <v>100</v>
      </c>
    </row>
    <row r="2344" spans="1:14" ht="25.5">
      <c r="A2344" s="93" t="s">
        <v>978</v>
      </c>
      <c r="B2344" s="94" t="s">
        <v>975</v>
      </c>
      <c r="C2344" s="94" t="s">
        <v>21</v>
      </c>
      <c r="D2344" s="94" t="s">
        <v>21</v>
      </c>
      <c r="E2344" s="94" t="s">
        <v>987</v>
      </c>
      <c r="F2344" s="95" t="s">
        <v>0</v>
      </c>
      <c r="G2344" s="96">
        <v>20750</v>
      </c>
      <c r="H2344" s="96">
        <f>H2345</f>
        <v>20750</v>
      </c>
      <c r="I2344" s="96">
        <f t="shared" ref="I2344:K2345" si="1161">I2345</f>
        <v>20750</v>
      </c>
      <c r="J2344" s="96">
        <f t="shared" si="1161"/>
        <v>20750</v>
      </c>
      <c r="K2344" s="96">
        <f t="shared" si="1161"/>
        <v>20750</v>
      </c>
      <c r="L2344" s="96">
        <f t="shared" si="1157"/>
        <v>100</v>
      </c>
      <c r="M2344" s="96">
        <f t="shared" si="1158"/>
        <v>100</v>
      </c>
    </row>
    <row r="2345" spans="1:14" ht="25.5">
      <c r="A2345" s="93" t="s">
        <v>130</v>
      </c>
      <c r="B2345" s="94" t="s">
        <v>975</v>
      </c>
      <c r="C2345" s="94" t="s">
        <v>21</v>
      </c>
      <c r="D2345" s="94" t="s">
        <v>21</v>
      </c>
      <c r="E2345" s="94" t="s">
        <v>987</v>
      </c>
      <c r="F2345" s="94" t="s">
        <v>131</v>
      </c>
      <c r="G2345" s="96">
        <v>20750</v>
      </c>
      <c r="H2345" s="96">
        <f>H2346</f>
        <v>20750</v>
      </c>
      <c r="I2345" s="96">
        <f t="shared" si="1161"/>
        <v>20750</v>
      </c>
      <c r="J2345" s="96">
        <f t="shared" si="1161"/>
        <v>20750</v>
      </c>
      <c r="K2345" s="96">
        <f t="shared" si="1161"/>
        <v>20750</v>
      </c>
      <c r="L2345" s="96">
        <f t="shared" si="1157"/>
        <v>100</v>
      </c>
      <c r="M2345" s="96">
        <f t="shared" si="1158"/>
        <v>100</v>
      </c>
    </row>
    <row r="2346" spans="1:14">
      <c r="A2346" s="93" t="s">
        <v>165</v>
      </c>
      <c r="B2346" s="94" t="s">
        <v>975</v>
      </c>
      <c r="C2346" s="94" t="s">
        <v>21</v>
      </c>
      <c r="D2346" s="94" t="s">
        <v>21</v>
      </c>
      <c r="E2346" s="94" t="s">
        <v>987</v>
      </c>
      <c r="F2346" s="94" t="s">
        <v>166</v>
      </c>
      <c r="G2346" s="96">
        <v>20750</v>
      </c>
      <c r="H2346" s="96">
        <v>20750</v>
      </c>
      <c r="I2346" s="96">
        <v>20750</v>
      </c>
      <c r="J2346" s="96">
        <v>20750</v>
      </c>
      <c r="K2346" s="96">
        <v>20750</v>
      </c>
      <c r="L2346" s="96">
        <f t="shared" si="1157"/>
        <v>100</v>
      </c>
      <c r="M2346" s="96">
        <f t="shared" si="1158"/>
        <v>100</v>
      </c>
    </row>
    <row r="2347" spans="1:14" ht="38.25">
      <c r="A2347" s="93" t="s">
        <v>988</v>
      </c>
      <c r="B2347" s="94" t="s">
        <v>975</v>
      </c>
      <c r="C2347" s="94" t="s">
        <v>21</v>
      </c>
      <c r="D2347" s="94" t="s">
        <v>21</v>
      </c>
      <c r="E2347" s="94" t="s">
        <v>989</v>
      </c>
      <c r="F2347" s="95" t="s">
        <v>0</v>
      </c>
      <c r="G2347" s="96">
        <v>400</v>
      </c>
      <c r="H2347" s="96">
        <f>H2348</f>
        <v>400</v>
      </c>
      <c r="I2347" s="96">
        <f t="shared" ref="I2347:K2348" si="1162">I2348</f>
        <v>400</v>
      </c>
      <c r="J2347" s="96">
        <f t="shared" si="1162"/>
        <v>400</v>
      </c>
      <c r="K2347" s="96">
        <f t="shared" si="1162"/>
        <v>400</v>
      </c>
      <c r="L2347" s="96">
        <f t="shared" si="1157"/>
        <v>100</v>
      </c>
      <c r="M2347" s="96">
        <f t="shared" si="1158"/>
        <v>100</v>
      </c>
    </row>
    <row r="2348" spans="1:14">
      <c r="A2348" s="93" t="s">
        <v>105</v>
      </c>
      <c r="B2348" s="94" t="s">
        <v>975</v>
      </c>
      <c r="C2348" s="94" t="s">
        <v>21</v>
      </c>
      <c r="D2348" s="94" t="s">
        <v>21</v>
      </c>
      <c r="E2348" s="94" t="s">
        <v>989</v>
      </c>
      <c r="F2348" s="94" t="s">
        <v>106</v>
      </c>
      <c r="G2348" s="96">
        <v>400</v>
      </c>
      <c r="H2348" s="96">
        <f>H2349</f>
        <v>400</v>
      </c>
      <c r="I2348" s="96">
        <f t="shared" si="1162"/>
        <v>400</v>
      </c>
      <c r="J2348" s="96">
        <f t="shared" si="1162"/>
        <v>400</v>
      </c>
      <c r="K2348" s="96">
        <f t="shared" si="1162"/>
        <v>400</v>
      </c>
      <c r="L2348" s="96">
        <f t="shared" si="1157"/>
        <v>100</v>
      </c>
      <c r="M2348" s="96">
        <f t="shared" si="1158"/>
        <v>100</v>
      </c>
    </row>
    <row r="2349" spans="1:14">
      <c r="A2349" s="93" t="s">
        <v>144</v>
      </c>
      <c r="B2349" s="94" t="s">
        <v>975</v>
      </c>
      <c r="C2349" s="94" t="s">
        <v>21</v>
      </c>
      <c r="D2349" s="94" t="s">
        <v>21</v>
      </c>
      <c r="E2349" s="94" t="s">
        <v>989</v>
      </c>
      <c r="F2349" s="94" t="s">
        <v>145</v>
      </c>
      <c r="G2349" s="96">
        <v>400</v>
      </c>
      <c r="H2349" s="96">
        <v>400</v>
      </c>
      <c r="I2349" s="96">
        <v>400</v>
      </c>
      <c r="J2349" s="96">
        <v>400</v>
      </c>
      <c r="K2349" s="96">
        <v>400</v>
      </c>
      <c r="L2349" s="96">
        <f t="shared" si="1157"/>
        <v>100</v>
      </c>
      <c r="M2349" s="96">
        <f t="shared" si="1158"/>
        <v>100</v>
      </c>
    </row>
    <row r="2350" spans="1:14" s="29" customFormat="1">
      <c r="A2350" s="104" t="s">
        <v>659</v>
      </c>
      <c r="B2350" s="94" t="s">
        <v>975</v>
      </c>
      <c r="C2350" s="94" t="s">
        <v>21</v>
      </c>
      <c r="D2350" s="94" t="s">
        <v>21</v>
      </c>
      <c r="E2350" s="102" t="s">
        <v>660</v>
      </c>
      <c r="F2350" s="94"/>
      <c r="G2350" s="96"/>
      <c r="H2350" s="96">
        <f>H2351</f>
        <v>25628.45635</v>
      </c>
      <c r="I2350" s="96">
        <f t="shared" ref="I2350:K2352" si="1163">I2351</f>
        <v>25628.45635</v>
      </c>
      <c r="J2350" s="96">
        <f t="shared" si="1163"/>
        <v>25628.45635</v>
      </c>
      <c r="K2350" s="96">
        <f t="shared" si="1163"/>
        <v>25628.45635</v>
      </c>
      <c r="L2350" s="96">
        <f t="shared" si="1157"/>
        <v>100</v>
      </c>
      <c r="M2350" s="96">
        <f t="shared" si="1158"/>
        <v>100</v>
      </c>
      <c r="N2350" s="60"/>
    </row>
    <row r="2351" spans="1:14" s="29" customFormat="1">
      <c r="A2351" s="104" t="s">
        <v>659</v>
      </c>
      <c r="B2351" s="94" t="s">
        <v>975</v>
      </c>
      <c r="C2351" s="94" t="s">
        <v>21</v>
      </c>
      <c r="D2351" s="94" t="s">
        <v>21</v>
      </c>
      <c r="E2351" s="102" t="s">
        <v>661</v>
      </c>
      <c r="F2351" s="94"/>
      <c r="G2351" s="96"/>
      <c r="H2351" s="96">
        <f>H2352</f>
        <v>25628.45635</v>
      </c>
      <c r="I2351" s="96">
        <f t="shared" si="1163"/>
        <v>25628.45635</v>
      </c>
      <c r="J2351" s="96">
        <f t="shared" si="1163"/>
        <v>25628.45635</v>
      </c>
      <c r="K2351" s="96">
        <f t="shared" si="1163"/>
        <v>25628.45635</v>
      </c>
      <c r="L2351" s="96">
        <f t="shared" si="1157"/>
        <v>100</v>
      </c>
      <c r="M2351" s="96">
        <f t="shared" si="1158"/>
        <v>100</v>
      </c>
      <c r="N2351" s="60"/>
    </row>
    <row r="2352" spans="1:14" s="29" customFormat="1" ht="25.5">
      <c r="A2352" s="93" t="s">
        <v>130</v>
      </c>
      <c r="B2352" s="94" t="s">
        <v>975</v>
      </c>
      <c r="C2352" s="94" t="s">
        <v>21</v>
      </c>
      <c r="D2352" s="94" t="s">
        <v>21</v>
      </c>
      <c r="E2352" s="102" t="s">
        <v>661</v>
      </c>
      <c r="F2352" s="94">
        <v>600</v>
      </c>
      <c r="G2352" s="96"/>
      <c r="H2352" s="96">
        <f>H2353</f>
        <v>25628.45635</v>
      </c>
      <c r="I2352" s="96">
        <f t="shared" si="1163"/>
        <v>25628.45635</v>
      </c>
      <c r="J2352" s="96">
        <f t="shared" si="1163"/>
        <v>25628.45635</v>
      </c>
      <c r="K2352" s="96">
        <f t="shared" si="1163"/>
        <v>25628.45635</v>
      </c>
      <c r="L2352" s="96">
        <f t="shared" si="1157"/>
        <v>100</v>
      </c>
      <c r="M2352" s="96">
        <f t="shared" si="1158"/>
        <v>100</v>
      </c>
      <c r="N2352" s="60"/>
    </row>
    <row r="2353" spans="1:14" s="29" customFormat="1">
      <c r="A2353" s="93" t="s">
        <v>165</v>
      </c>
      <c r="B2353" s="94" t="s">
        <v>975</v>
      </c>
      <c r="C2353" s="94" t="s">
        <v>21</v>
      </c>
      <c r="D2353" s="94" t="s">
        <v>21</v>
      </c>
      <c r="E2353" s="102" t="s">
        <v>661</v>
      </c>
      <c r="F2353" s="94">
        <v>620</v>
      </c>
      <c r="G2353" s="96"/>
      <c r="H2353" s="96">
        <v>25628.45635</v>
      </c>
      <c r="I2353" s="96">
        <v>25628.45635</v>
      </c>
      <c r="J2353" s="96">
        <v>25628.45635</v>
      </c>
      <c r="K2353" s="96">
        <v>25628.45635</v>
      </c>
      <c r="L2353" s="96">
        <f t="shared" si="1157"/>
        <v>100</v>
      </c>
      <c r="M2353" s="96">
        <f t="shared" si="1158"/>
        <v>100</v>
      </c>
      <c r="N2353" s="60"/>
    </row>
    <row r="2354" spans="1:14">
      <c r="A2354" s="97" t="s">
        <v>0</v>
      </c>
      <c r="B2354" s="95" t="s">
        <v>0</v>
      </c>
      <c r="C2354" s="95" t="s">
        <v>0</v>
      </c>
      <c r="D2354" s="95" t="s">
        <v>0</v>
      </c>
      <c r="E2354" s="95" t="s">
        <v>0</v>
      </c>
      <c r="F2354" s="95" t="s">
        <v>0</v>
      </c>
      <c r="G2354" s="98" t="s">
        <v>0</v>
      </c>
      <c r="H2354" s="98"/>
      <c r="I2354" s="98"/>
      <c r="J2354" s="98"/>
      <c r="K2354" s="98"/>
      <c r="L2354" s="98"/>
      <c r="M2354" s="98"/>
    </row>
    <row r="2355" spans="1:14">
      <c r="A2355" s="93" t="s">
        <v>69</v>
      </c>
      <c r="B2355" s="94" t="s">
        <v>975</v>
      </c>
      <c r="C2355" s="94" t="s">
        <v>32</v>
      </c>
      <c r="D2355" s="95" t="s">
        <v>0</v>
      </c>
      <c r="E2355" s="95" t="s">
        <v>0</v>
      </c>
      <c r="F2355" s="95" t="s">
        <v>0</v>
      </c>
      <c r="G2355" s="96">
        <v>50000</v>
      </c>
      <c r="H2355" s="96">
        <f>H2356+H2366</f>
        <v>110874.56</v>
      </c>
      <c r="I2355" s="96">
        <f t="shared" ref="I2355:K2355" si="1164">I2356+I2366</f>
        <v>101796.82</v>
      </c>
      <c r="J2355" s="96">
        <f t="shared" si="1164"/>
        <v>101796.82</v>
      </c>
      <c r="K2355" s="96">
        <f t="shared" si="1164"/>
        <v>0</v>
      </c>
      <c r="L2355" s="96">
        <f t="shared" si="1157"/>
        <v>0</v>
      </c>
      <c r="M2355" s="96">
        <v>0</v>
      </c>
    </row>
    <row r="2356" spans="1:14">
      <c r="A2356" s="93" t="s">
        <v>72</v>
      </c>
      <c r="B2356" s="94" t="s">
        <v>975</v>
      </c>
      <c r="C2356" s="94" t="s">
        <v>32</v>
      </c>
      <c r="D2356" s="94" t="s">
        <v>13</v>
      </c>
      <c r="E2356" s="95" t="s">
        <v>0</v>
      </c>
      <c r="F2356" s="95" t="s">
        <v>0</v>
      </c>
      <c r="G2356" s="96">
        <v>49920</v>
      </c>
      <c r="H2356" s="96">
        <f>H2357</f>
        <v>110794.56</v>
      </c>
      <c r="I2356" s="96">
        <f t="shared" ref="I2356:K2363" si="1165">I2357</f>
        <v>101796.82</v>
      </c>
      <c r="J2356" s="96">
        <f t="shared" si="1165"/>
        <v>101796.82</v>
      </c>
      <c r="K2356" s="96">
        <f t="shared" si="1165"/>
        <v>0</v>
      </c>
      <c r="L2356" s="96">
        <f t="shared" si="1157"/>
        <v>0</v>
      </c>
      <c r="M2356" s="96">
        <v>0</v>
      </c>
    </row>
    <row r="2357" spans="1:14" ht="38.25">
      <c r="A2357" s="93" t="s">
        <v>99</v>
      </c>
      <c r="B2357" s="94" t="s">
        <v>975</v>
      </c>
      <c r="C2357" s="94" t="s">
        <v>32</v>
      </c>
      <c r="D2357" s="94" t="s">
        <v>13</v>
      </c>
      <c r="E2357" s="94" t="s">
        <v>100</v>
      </c>
      <c r="F2357" s="95" t="s">
        <v>0</v>
      </c>
      <c r="G2357" s="96">
        <v>49920</v>
      </c>
      <c r="H2357" s="96">
        <f>H2358</f>
        <v>110794.56</v>
      </c>
      <c r="I2357" s="96">
        <f t="shared" si="1165"/>
        <v>101796.82</v>
      </c>
      <c r="J2357" s="96">
        <f t="shared" si="1165"/>
        <v>101796.82</v>
      </c>
      <c r="K2357" s="96">
        <f t="shared" si="1165"/>
        <v>0</v>
      </c>
      <c r="L2357" s="96">
        <f t="shared" si="1157"/>
        <v>0</v>
      </c>
      <c r="M2357" s="96">
        <v>0</v>
      </c>
    </row>
    <row r="2358" spans="1:14">
      <c r="A2358" s="93" t="s">
        <v>990</v>
      </c>
      <c r="B2358" s="94" t="s">
        <v>975</v>
      </c>
      <c r="C2358" s="94" t="s">
        <v>32</v>
      </c>
      <c r="D2358" s="94" t="s">
        <v>13</v>
      </c>
      <c r="E2358" s="94" t="s">
        <v>991</v>
      </c>
      <c r="F2358" s="95" t="s">
        <v>0</v>
      </c>
      <c r="G2358" s="96">
        <v>49920</v>
      </c>
      <c r="H2358" s="96">
        <f>H2362+H2359</f>
        <v>110794.56</v>
      </c>
      <c r="I2358" s="96">
        <f t="shared" ref="I2358:K2358" si="1166">I2362+I2359</f>
        <v>101796.82</v>
      </c>
      <c r="J2358" s="96">
        <f t="shared" si="1166"/>
        <v>101796.82</v>
      </c>
      <c r="K2358" s="96">
        <f t="shared" si="1166"/>
        <v>0</v>
      </c>
      <c r="L2358" s="96">
        <f t="shared" si="1157"/>
        <v>0</v>
      </c>
      <c r="M2358" s="96">
        <v>0</v>
      </c>
    </row>
    <row r="2359" spans="1:14" s="53" customFormat="1" ht="31.5" customHeight="1">
      <c r="A2359" s="93" t="s">
        <v>1211</v>
      </c>
      <c r="B2359" s="94" t="s">
        <v>975</v>
      </c>
      <c r="C2359" s="94" t="s">
        <v>32</v>
      </c>
      <c r="D2359" s="94" t="s">
        <v>13</v>
      </c>
      <c r="E2359" s="102" t="s">
        <v>1210</v>
      </c>
      <c r="F2359" s="95"/>
      <c r="G2359" s="96"/>
      <c r="H2359" s="96">
        <f>H2360</f>
        <v>60874.559999999998</v>
      </c>
      <c r="I2359" s="96">
        <f t="shared" ref="I2359:K2360" si="1167">I2360</f>
        <v>55692.19</v>
      </c>
      <c r="J2359" s="96">
        <f t="shared" si="1167"/>
        <v>55692.19</v>
      </c>
      <c r="K2359" s="96">
        <f t="shared" si="1167"/>
        <v>0</v>
      </c>
      <c r="L2359" s="96">
        <f t="shared" ref="L2359:L2361" si="1168">K2359/H2359*100</f>
        <v>0</v>
      </c>
      <c r="M2359" s="96">
        <v>0</v>
      </c>
      <c r="N2359" s="60"/>
    </row>
    <row r="2360" spans="1:14" s="53" customFormat="1">
      <c r="A2360" s="93" t="s">
        <v>105</v>
      </c>
      <c r="B2360" s="94" t="s">
        <v>975</v>
      </c>
      <c r="C2360" s="94" t="s">
        <v>32</v>
      </c>
      <c r="D2360" s="94" t="s">
        <v>13</v>
      </c>
      <c r="E2360" s="102" t="s">
        <v>1210</v>
      </c>
      <c r="F2360" s="95">
        <v>500</v>
      </c>
      <c r="G2360" s="96"/>
      <c r="H2360" s="96">
        <f>H2361</f>
        <v>60874.559999999998</v>
      </c>
      <c r="I2360" s="96">
        <f t="shared" si="1167"/>
        <v>55692.19</v>
      </c>
      <c r="J2360" s="96">
        <f t="shared" si="1167"/>
        <v>55692.19</v>
      </c>
      <c r="K2360" s="96">
        <f t="shared" si="1167"/>
        <v>0</v>
      </c>
      <c r="L2360" s="96">
        <f t="shared" si="1168"/>
        <v>0</v>
      </c>
      <c r="M2360" s="96">
        <v>0</v>
      </c>
      <c r="N2360" s="60"/>
    </row>
    <row r="2361" spans="1:14" s="53" customFormat="1">
      <c r="A2361" s="93" t="s">
        <v>144</v>
      </c>
      <c r="B2361" s="94" t="s">
        <v>975</v>
      </c>
      <c r="C2361" s="94" t="s">
        <v>32</v>
      </c>
      <c r="D2361" s="94" t="s">
        <v>13</v>
      </c>
      <c r="E2361" s="102" t="s">
        <v>1210</v>
      </c>
      <c r="F2361" s="95">
        <v>520</v>
      </c>
      <c r="G2361" s="96"/>
      <c r="H2361" s="96">
        <v>60874.559999999998</v>
      </c>
      <c r="I2361" s="96">
        <v>55692.19</v>
      </c>
      <c r="J2361" s="96">
        <v>55692.19</v>
      </c>
      <c r="K2361" s="96"/>
      <c r="L2361" s="96">
        <f t="shared" si="1168"/>
        <v>0</v>
      </c>
      <c r="M2361" s="96">
        <v>0</v>
      </c>
      <c r="N2361" s="60"/>
    </row>
    <row r="2362" spans="1:14">
      <c r="A2362" s="93" t="s">
        <v>992</v>
      </c>
      <c r="B2362" s="94" t="s">
        <v>975</v>
      </c>
      <c r="C2362" s="94" t="s">
        <v>32</v>
      </c>
      <c r="D2362" s="94" t="s">
        <v>13</v>
      </c>
      <c r="E2362" s="94" t="s">
        <v>993</v>
      </c>
      <c r="F2362" s="95" t="s">
        <v>0</v>
      </c>
      <c r="G2362" s="96">
        <v>49920</v>
      </c>
      <c r="H2362" s="96">
        <f>H2363</f>
        <v>49920</v>
      </c>
      <c r="I2362" s="96">
        <f t="shared" si="1165"/>
        <v>46104.63</v>
      </c>
      <c r="J2362" s="96">
        <f t="shared" si="1165"/>
        <v>46104.63</v>
      </c>
      <c r="K2362" s="96">
        <f t="shared" si="1165"/>
        <v>0</v>
      </c>
      <c r="L2362" s="96">
        <f t="shared" si="1157"/>
        <v>0</v>
      </c>
      <c r="M2362" s="96">
        <v>0</v>
      </c>
    </row>
    <row r="2363" spans="1:14">
      <c r="A2363" s="93" t="s">
        <v>105</v>
      </c>
      <c r="B2363" s="94" t="s">
        <v>975</v>
      </c>
      <c r="C2363" s="94" t="s">
        <v>32</v>
      </c>
      <c r="D2363" s="94" t="s">
        <v>13</v>
      </c>
      <c r="E2363" s="94" t="s">
        <v>993</v>
      </c>
      <c r="F2363" s="94" t="s">
        <v>106</v>
      </c>
      <c r="G2363" s="96">
        <v>49920</v>
      </c>
      <c r="H2363" s="96">
        <f>H2364</f>
        <v>49920</v>
      </c>
      <c r="I2363" s="96">
        <f t="shared" si="1165"/>
        <v>46104.63</v>
      </c>
      <c r="J2363" s="96">
        <f t="shared" si="1165"/>
        <v>46104.63</v>
      </c>
      <c r="K2363" s="96">
        <f t="shared" si="1165"/>
        <v>0</v>
      </c>
      <c r="L2363" s="96">
        <f t="shared" si="1157"/>
        <v>0</v>
      </c>
      <c r="M2363" s="96">
        <v>0</v>
      </c>
    </row>
    <row r="2364" spans="1:14">
      <c r="A2364" s="93" t="s">
        <v>144</v>
      </c>
      <c r="B2364" s="94" t="s">
        <v>975</v>
      </c>
      <c r="C2364" s="94" t="s">
        <v>32</v>
      </c>
      <c r="D2364" s="94" t="s">
        <v>13</v>
      </c>
      <c r="E2364" s="94" t="s">
        <v>993</v>
      </c>
      <c r="F2364" s="94" t="s">
        <v>145</v>
      </c>
      <c r="G2364" s="96">
        <v>49920</v>
      </c>
      <c r="H2364" s="96">
        <v>49920</v>
      </c>
      <c r="I2364" s="96">
        <v>46104.63</v>
      </c>
      <c r="J2364" s="96">
        <v>46104.63</v>
      </c>
      <c r="K2364" s="96">
        <v>0</v>
      </c>
      <c r="L2364" s="96">
        <f t="shared" si="1157"/>
        <v>0</v>
      </c>
      <c r="M2364" s="96">
        <v>0</v>
      </c>
    </row>
    <row r="2365" spans="1:14" s="29" customFormat="1">
      <c r="A2365" s="93"/>
      <c r="B2365" s="94"/>
      <c r="C2365" s="94"/>
      <c r="D2365" s="94"/>
      <c r="E2365" s="94"/>
      <c r="F2365" s="94"/>
      <c r="G2365" s="96"/>
      <c r="H2365" s="96"/>
      <c r="I2365" s="96"/>
      <c r="J2365" s="96"/>
      <c r="K2365" s="96"/>
      <c r="L2365" s="96"/>
      <c r="M2365" s="96"/>
      <c r="N2365" s="60"/>
    </row>
    <row r="2366" spans="1:14">
      <c r="A2366" s="93" t="s">
        <v>74</v>
      </c>
      <c r="B2366" s="94" t="s">
        <v>975</v>
      </c>
      <c r="C2366" s="94" t="s">
        <v>32</v>
      </c>
      <c r="D2366" s="94" t="s">
        <v>19</v>
      </c>
      <c r="E2366" s="95" t="s">
        <v>0</v>
      </c>
      <c r="F2366" s="95" t="s">
        <v>0</v>
      </c>
      <c r="G2366" s="96">
        <v>80</v>
      </c>
      <c r="H2366" s="96">
        <f>H2367</f>
        <v>80</v>
      </c>
      <c r="I2366" s="96">
        <f t="shared" ref="I2366:K2370" si="1169">I2367</f>
        <v>0</v>
      </c>
      <c r="J2366" s="96">
        <f t="shared" si="1169"/>
        <v>0</v>
      </c>
      <c r="K2366" s="96">
        <f t="shared" si="1169"/>
        <v>0</v>
      </c>
      <c r="L2366" s="96">
        <f t="shared" si="1157"/>
        <v>0</v>
      </c>
      <c r="M2366" s="96">
        <v>0</v>
      </c>
    </row>
    <row r="2367" spans="1:14" ht="38.25">
      <c r="A2367" s="93" t="s">
        <v>99</v>
      </c>
      <c r="B2367" s="94" t="s">
        <v>975</v>
      </c>
      <c r="C2367" s="94" t="s">
        <v>32</v>
      </c>
      <c r="D2367" s="94" t="s">
        <v>19</v>
      </c>
      <c r="E2367" s="94" t="s">
        <v>100</v>
      </c>
      <c r="F2367" s="95" t="s">
        <v>0</v>
      </c>
      <c r="G2367" s="96">
        <v>80</v>
      </c>
      <c r="H2367" s="96">
        <f>H2368</f>
        <v>80</v>
      </c>
      <c r="I2367" s="96">
        <f t="shared" si="1169"/>
        <v>0</v>
      </c>
      <c r="J2367" s="96">
        <f t="shared" si="1169"/>
        <v>0</v>
      </c>
      <c r="K2367" s="96">
        <f t="shared" si="1169"/>
        <v>0</v>
      </c>
      <c r="L2367" s="96">
        <f t="shared" si="1157"/>
        <v>0</v>
      </c>
      <c r="M2367" s="96">
        <v>0</v>
      </c>
    </row>
    <row r="2368" spans="1:14">
      <c r="A2368" s="93" t="s">
        <v>990</v>
      </c>
      <c r="B2368" s="94" t="s">
        <v>975</v>
      </c>
      <c r="C2368" s="94" t="s">
        <v>32</v>
      </c>
      <c r="D2368" s="94" t="s">
        <v>19</v>
      </c>
      <c r="E2368" s="94" t="s">
        <v>991</v>
      </c>
      <c r="F2368" s="95" t="s">
        <v>0</v>
      </c>
      <c r="G2368" s="96">
        <v>80</v>
      </c>
      <c r="H2368" s="96">
        <f>H2369</f>
        <v>80</v>
      </c>
      <c r="I2368" s="96">
        <f>I2369</f>
        <v>0</v>
      </c>
      <c r="J2368" s="96">
        <f>J2369</f>
        <v>0</v>
      </c>
      <c r="K2368" s="96">
        <f>K2369</f>
        <v>0</v>
      </c>
      <c r="L2368" s="96">
        <f t="shared" si="1157"/>
        <v>0</v>
      </c>
      <c r="M2368" s="96">
        <v>0</v>
      </c>
    </row>
    <row r="2369" spans="1:14" ht="25.5">
      <c r="A2369" s="93" t="s">
        <v>832</v>
      </c>
      <c r="B2369" s="94" t="s">
        <v>975</v>
      </c>
      <c r="C2369" s="94" t="s">
        <v>32</v>
      </c>
      <c r="D2369" s="94" t="s">
        <v>19</v>
      </c>
      <c r="E2369" s="94" t="s">
        <v>994</v>
      </c>
      <c r="F2369" s="95" t="s">
        <v>0</v>
      </c>
      <c r="G2369" s="96">
        <v>80</v>
      </c>
      <c r="H2369" s="96">
        <f>H2370</f>
        <v>80</v>
      </c>
      <c r="I2369" s="96">
        <f t="shared" si="1169"/>
        <v>0</v>
      </c>
      <c r="J2369" s="96">
        <f t="shared" si="1169"/>
        <v>0</v>
      </c>
      <c r="K2369" s="96">
        <f t="shared" si="1169"/>
        <v>0</v>
      </c>
      <c r="L2369" s="96">
        <f t="shared" si="1157"/>
        <v>0</v>
      </c>
      <c r="M2369" s="96">
        <v>0</v>
      </c>
    </row>
    <row r="2370" spans="1:14">
      <c r="A2370" s="93" t="s">
        <v>152</v>
      </c>
      <c r="B2370" s="94" t="s">
        <v>975</v>
      </c>
      <c r="C2370" s="94" t="s">
        <v>32</v>
      </c>
      <c r="D2370" s="94" t="s">
        <v>19</v>
      </c>
      <c r="E2370" s="94" t="s">
        <v>994</v>
      </c>
      <c r="F2370" s="94" t="s">
        <v>153</v>
      </c>
      <c r="G2370" s="96">
        <v>80</v>
      </c>
      <c r="H2370" s="96">
        <f>H2371</f>
        <v>80</v>
      </c>
      <c r="I2370" s="96">
        <f t="shared" si="1169"/>
        <v>0</v>
      </c>
      <c r="J2370" s="96">
        <f t="shared" si="1169"/>
        <v>0</v>
      </c>
      <c r="K2370" s="96">
        <f t="shared" si="1169"/>
        <v>0</v>
      </c>
      <c r="L2370" s="96">
        <f t="shared" si="1157"/>
        <v>0</v>
      </c>
      <c r="M2370" s="96">
        <v>0</v>
      </c>
    </row>
    <row r="2371" spans="1:14" ht="25.5">
      <c r="A2371" s="93" t="s">
        <v>154</v>
      </c>
      <c r="B2371" s="94" t="s">
        <v>975</v>
      </c>
      <c r="C2371" s="94" t="s">
        <v>32</v>
      </c>
      <c r="D2371" s="94" t="s">
        <v>19</v>
      </c>
      <c r="E2371" s="94" t="s">
        <v>994</v>
      </c>
      <c r="F2371" s="94" t="s">
        <v>155</v>
      </c>
      <c r="G2371" s="96">
        <v>80</v>
      </c>
      <c r="H2371" s="96">
        <v>80</v>
      </c>
      <c r="I2371" s="96">
        <v>0</v>
      </c>
      <c r="J2371" s="96">
        <v>0</v>
      </c>
      <c r="K2371" s="96">
        <v>0</v>
      </c>
      <c r="L2371" s="96">
        <v>0</v>
      </c>
      <c r="M2371" s="96">
        <v>0</v>
      </c>
    </row>
    <row r="2372" spans="1:14">
      <c r="A2372" s="97" t="s">
        <v>0</v>
      </c>
      <c r="B2372" s="95" t="s">
        <v>0</v>
      </c>
      <c r="C2372" s="95" t="s">
        <v>0</v>
      </c>
      <c r="D2372" s="95" t="s">
        <v>0</v>
      </c>
      <c r="E2372" s="95" t="s">
        <v>0</v>
      </c>
      <c r="F2372" s="95" t="s">
        <v>0</v>
      </c>
      <c r="G2372" s="98" t="s">
        <v>0</v>
      </c>
      <c r="H2372" s="98"/>
      <c r="I2372" s="98"/>
      <c r="J2372" s="98"/>
      <c r="K2372" s="98"/>
      <c r="L2372" s="98"/>
      <c r="M2372" s="98"/>
    </row>
    <row r="2373" spans="1:14">
      <c r="A2373" s="93" t="s">
        <v>75</v>
      </c>
      <c r="B2373" s="94" t="s">
        <v>975</v>
      </c>
      <c r="C2373" s="94" t="s">
        <v>23</v>
      </c>
      <c r="D2373" s="95" t="s">
        <v>0</v>
      </c>
      <c r="E2373" s="95" t="s">
        <v>0</v>
      </c>
      <c r="F2373" s="95" t="s">
        <v>0</v>
      </c>
      <c r="G2373" s="96">
        <v>405695</v>
      </c>
      <c r="H2373" s="96">
        <f>H2374+H2407</f>
        <v>419659.14315999998</v>
      </c>
      <c r="I2373" s="96">
        <f t="shared" ref="I2373:K2373" si="1170">I2374+I2407</f>
        <v>341289.10846999998</v>
      </c>
      <c r="J2373" s="96">
        <f t="shared" si="1170"/>
        <v>338158.40630999999</v>
      </c>
      <c r="K2373" s="96">
        <f t="shared" si="1170"/>
        <v>336097.84668000002</v>
      </c>
      <c r="L2373" s="96">
        <f t="shared" si="1157"/>
        <v>80.088293596848615</v>
      </c>
      <c r="M2373" s="96">
        <f t="shared" si="1158"/>
        <v>98.478925444391592</v>
      </c>
    </row>
    <row r="2374" spans="1:14">
      <c r="A2374" s="93" t="s">
        <v>76</v>
      </c>
      <c r="B2374" s="94" t="s">
        <v>975</v>
      </c>
      <c r="C2374" s="94" t="s">
        <v>23</v>
      </c>
      <c r="D2374" s="94" t="s">
        <v>11</v>
      </c>
      <c r="E2374" s="95" t="s">
        <v>0</v>
      </c>
      <c r="F2374" s="95" t="s">
        <v>0</v>
      </c>
      <c r="G2374" s="96">
        <v>57675.5</v>
      </c>
      <c r="H2374" s="96">
        <f>H2375+H2380+H2402</f>
        <v>68639.663159999996</v>
      </c>
      <c r="I2374" s="96">
        <f>I2375+I2380+I2402</f>
        <v>46107.628469999996</v>
      </c>
      <c r="J2374" s="96">
        <f t="shared" ref="J2374:K2374" si="1171">J2375+J2380+J2402</f>
        <v>42976.926309999995</v>
      </c>
      <c r="K2374" s="96">
        <f t="shared" si="1171"/>
        <v>40920.460809999997</v>
      </c>
      <c r="L2374" s="96">
        <f t="shared" si="1157"/>
        <v>59.616348516474858</v>
      </c>
      <c r="M2374" s="96">
        <f t="shared" si="1158"/>
        <v>88.749871047097912</v>
      </c>
    </row>
    <row r="2375" spans="1:14" ht="25.5">
      <c r="A2375" s="93" t="s">
        <v>404</v>
      </c>
      <c r="B2375" s="94" t="s">
        <v>975</v>
      </c>
      <c r="C2375" s="94" t="s">
        <v>23</v>
      </c>
      <c r="D2375" s="94" t="s">
        <v>11</v>
      </c>
      <c r="E2375" s="94" t="s">
        <v>405</v>
      </c>
      <c r="F2375" s="95" t="s">
        <v>0</v>
      </c>
      <c r="G2375" s="96">
        <v>140</v>
      </c>
      <c r="H2375" s="96">
        <f>H2376</f>
        <v>140</v>
      </c>
      <c r="I2375" s="96">
        <f t="shared" ref="I2375:K2378" si="1172">I2376</f>
        <v>140</v>
      </c>
      <c r="J2375" s="96">
        <f t="shared" si="1172"/>
        <v>140</v>
      </c>
      <c r="K2375" s="96">
        <f t="shared" si="1172"/>
        <v>140</v>
      </c>
      <c r="L2375" s="96">
        <f t="shared" si="1157"/>
        <v>100</v>
      </c>
      <c r="M2375" s="96">
        <f t="shared" si="1158"/>
        <v>100</v>
      </c>
    </row>
    <row r="2376" spans="1:14" ht="25.5">
      <c r="A2376" s="93" t="s">
        <v>939</v>
      </c>
      <c r="B2376" s="94" t="s">
        <v>975</v>
      </c>
      <c r="C2376" s="94" t="s">
        <v>23</v>
      </c>
      <c r="D2376" s="94" t="s">
        <v>11</v>
      </c>
      <c r="E2376" s="94" t="s">
        <v>940</v>
      </c>
      <c r="F2376" s="95" t="s">
        <v>0</v>
      </c>
      <c r="G2376" s="96">
        <v>140</v>
      </c>
      <c r="H2376" s="96">
        <f>H2377</f>
        <v>140</v>
      </c>
      <c r="I2376" s="96">
        <f t="shared" si="1172"/>
        <v>140</v>
      </c>
      <c r="J2376" s="96">
        <f t="shared" si="1172"/>
        <v>140</v>
      </c>
      <c r="K2376" s="96">
        <f t="shared" si="1172"/>
        <v>140</v>
      </c>
      <c r="L2376" s="96">
        <f t="shared" si="1157"/>
        <v>100</v>
      </c>
      <c r="M2376" s="96">
        <f t="shared" si="1158"/>
        <v>100</v>
      </c>
    </row>
    <row r="2377" spans="1:14">
      <c r="A2377" s="93" t="s">
        <v>995</v>
      </c>
      <c r="B2377" s="94" t="s">
        <v>975</v>
      </c>
      <c r="C2377" s="94" t="s">
        <v>23</v>
      </c>
      <c r="D2377" s="94" t="s">
        <v>11</v>
      </c>
      <c r="E2377" s="94" t="s">
        <v>996</v>
      </c>
      <c r="F2377" s="95" t="s">
        <v>0</v>
      </c>
      <c r="G2377" s="96">
        <v>140</v>
      </c>
      <c r="H2377" s="96">
        <f>H2378</f>
        <v>140</v>
      </c>
      <c r="I2377" s="96">
        <f t="shared" si="1172"/>
        <v>140</v>
      </c>
      <c r="J2377" s="96">
        <f t="shared" si="1172"/>
        <v>140</v>
      </c>
      <c r="K2377" s="96">
        <f t="shared" si="1172"/>
        <v>140</v>
      </c>
      <c r="L2377" s="96">
        <f t="shared" si="1157"/>
        <v>100</v>
      </c>
      <c r="M2377" s="96">
        <f t="shared" si="1158"/>
        <v>100</v>
      </c>
    </row>
    <row r="2378" spans="1:14" ht="25.5">
      <c r="A2378" s="93" t="s">
        <v>130</v>
      </c>
      <c r="B2378" s="94" t="s">
        <v>975</v>
      </c>
      <c r="C2378" s="94" t="s">
        <v>23</v>
      </c>
      <c r="D2378" s="94" t="s">
        <v>11</v>
      </c>
      <c r="E2378" s="94" t="s">
        <v>996</v>
      </c>
      <c r="F2378" s="94" t="s">
        <v>131</v>
      </c>
      <c r="G2378" s="96">
        <v>140</v>
      </c>
      <c r="H2378" s="96">
        <f>H2379</f>
        <v>140</v>
      </c>
      <c r="I2378" s="96">
        <f t="shared" si="1172"/>
        <v>140</v>
      </c>
      <c r="J2378" s="96">
        <f t="shared" si="1172"/>
        <v>140</v>
      </c>
      <c r="K2378" s="96">
        <f t="shared" si="1172"/>
        <v>140</v>
      </c>
      <c r="L2378" s="96">
        <f t="shared" si="1157"/>
        <v>100</v>
      </c>
      <c r="M2378" s="96">
        <f t="shared" si="1158"/>
        <v>100</v>
      </c>
    </row>
    <row r="2379" spans="1:14">
      <c r="A2379" s="93" t="s">
        <v>165</v>
      </c>
      <c r="B2379" s="94" t="s">
        <v>975</v>
      </c>
      <c r="C2379" s="94" t="s">
        <v>23</v>
      </c>
      <c r="D2379" s="94" t="s">
        <v>11</v>
      </c>
      <c r="E2379" s="94" t="s">
        <v>996</v>
      </c>
      <c r="F2379" s="94" t="s">
        <v>166</v>
      </c>
      <c r="G2379" s="96">
        <v>140</v>
      </c>
      <c r="H2379" s="96">
        <v>140</v>
      </c>
      <c r="I2379" s="96">
        <v>140</v>
      </c>
      <c r="J2379" s="96">
        <v>140</v>
      </c>
      <c r="K2379" s="96">
        <v>140</v>
      </c>
      <c r="L2379" s="96">
        <f t="shared" si="1157"/>
        <v>100</v>
      </c>
      <c r="M2379" s="96">
        <f t="shared" si="1158"/>
        <v>100</v>
      </c>
    </row>
    <row r="2380" spans="1:14" ht="51">
      <c r="A2380" s="93" t="s">
        <v>134</v>
      </c>
      <c r="B2380" s="94" t="s">
        <v>975</v>
      </c>
      <c r="C2380" s="94" t="s">
        <v>23</v>
      </c>
      <c r="D2380" s="94" t="s">
        <v>11</v>
      </c>
      <c r="E2380" s="94" t="s">
        <v>135</v>
      </c>
      <c r="F2380" s="95" t="s">
        <v>0</v>
      </c>
      <c r="G2380" s="96">
        <v>57535.5</v>
      </c>
      <c r="H2380" s="96">
        <f>H2381</f>
        <v>58368.961000000003</v>
      </c>
      <c r="I2380" s="96">
        <f t="shared" ref="I2380:K2380" si="1173">I2381</f>
        <v>35836.926309999995</v>
      </c>
      <c r="J2380" s="96">
        <f t="shared" si="1173"/>
        <v>35836.926309999995</v>
      </c>
      <c r="K2380" s="96">
        <f t="shared" si="1173"/>
        <v>33780.460809999997</v>
      </c>
      <c r="L2380" s="96">
        <f t="shared" si="1157"/>
        <v>57.874014255624651</v>
      </c>
      <c r="M2380" s="96">
        <f t="shared" si="1158"/>
        <v>94.261601895734685</v>
      </c>
    </row>
    <row r="2381" spans="1:14">
      <c r="A2381" s="93" t="s">
        <v>193</v>
      </c>
      <c r="B2381" s="94" t="s">
        <v>975</v>
      </c>
      <c r="C2381" s="94" t="s">
        <v>23</v>
      </c>
      <c r="D2381" s="94" t="s">
        <v>11</v>
      </c>
      <c r="E2381" s="94" t="s">
        <v>194</v>
      </c>
      <c r="F2381" s="95" t="s">
        <v>0</v>
      </c>
      <c r="G2381" s="96">
        <v>57535.5</v>
      </c>
      <c r="H2381" s="96">
        <f>H2385+H2388+H2391+H2399+H2382</f>
        <v>58368.961000000003</v>
      </c>
      <c r="I2381" s="96">
        <f>I2382+I2385+I2388+I2391+I2399</f>
        <v>35836.926309999995</v>
      </c>
      <c r="J2381" s="96">
        <f>J2382+J2385+J2388+J2391+J2399</f>
        <v>35836.926309999995</v>
      </c>
      <c r="K2381" s="96">
        <f>K2382+K2385+K2388+K2391+K2399</f>
        <v>33780.460809999997</v>
      </c>
      <c r="L2381" s="96">
        <f t="shared" si="1157"/>
        <v>57.874014255624651</v>
      </c>
      <c r="M2381" s="96">
        <f t="shared" si="1158"/>
        <v>94.261601895734685</v>
      </c>
    </row>
    <row r="2382" spans="1:14" s="53" customFormat="1" ht="35.25" customHeight="1">
      <c r="A2382" s="93" t="s">
        <v>1213</v>
      </c>
      <c r="B2382" s="94" t="s">
        <v>975</v>
      </c>
      <c r="C2382" s="94" t="s">
        <v>23</v>
      </c>
      <c r="D2382" s="94" t="s">
        <v>11</v>
      </c>
      <c r="E2382" s="102" t="s">
        <v>1212</v>
      </c>
      <c r="F2382" s="95"/>
      <c r="G2382" s="96"/>
      <c r="H2382" s="96">
        <f>H2383</f>
        <v>833.46100000000001</v>
      </c>
      <c r="I2382" s="96">
        <f t="shared" ref="I2382:K2382" si="1174">I2383</f>
        <v>833.46100000000001</v>
      </c>
      <c r="J2382" s="96">
        <f t="shared" si="1174"/>
        <v>833.46100000000001</v>
      </c>
      <c r="K2382" s="96">
        <f t="shared" si="1174"/>
        <v>833.46100000000001</v>
      </c>
      <c r="L2382" s="96">
        <f t="shared" si="1157"/>
        <v>100</v>
      </c>
      <c r="M2382" s="96">
        <f t="shared" si="1158"/>
        <v>100</v>
      </c>
      <c r="N2382" s="60"/>
    </row>
    <row r="2383" spans="1:14" s="53" customFormat="1" ht="25.5">
      <c r="A2383" s="93" t="s">
        <v>130</v>
      </c>
      <c r="B2383" s="94" t="s">
        <v>975</v>
      </c>
      <c r="C2383" s="94" t="s">
        <v>23</v>
      </c>
      <c r="D2383" s="94" t="s">
        <v>11</v>
      </c>
      <c r="E2383" s="102" t="s">
        <v>1212</v>
      </c>
      <c r="F2383" s="94">
        <v>600</v>
      </c>
      <c r="G2383" s="96"/>
      <c r="H2383" s="96">
        <f>H2384</f>
        <v>833.46100000000001</v>
      </c>
      <c r="I2383" s="96">
        <f t="shared" ref="I2383:K2383" si="1175">I2384</f>
        <v>833.46100000000001</v>
      </c>
      <c r="J2383" s="96">
        <f t="shared" si="1175"/>
        <v>833.46100000000001</v>
      </c>
      <c r="K2383" s="96">
        <f t="shared" si="1175"/>
        <v>833.46100000000001</v>
      </c>
      <c r="L2383" s="96">
        <f t="shared" si="1157"/>
        <v>100</v>
      </c>
      <c r="M2383" s="96">
        <f t="shared" si="1158"/>
        <v>100</v>
      </c>
      <c r="N2383" s="60"/>
    </row>
    <row r="2384" spans="1:14" s="53" customFormat="1">
      <c r="A2384" s="93" t="s">
        <v>165</v>
      </c>
      <c r="B2384" s="94" t="s">
        <v>975</v>
      </c>
      <c r="C2384" s="94" t="s">
        <v>23</v>
      </c>
      <c r="D2384" s="94" t="s">
        <v>11</v>
      </c>
      <c r="E2384" s="102" t="s">
        <v>1212</v>
      </c>
      <c r="F2384" s="95">
        <v>620</v>
      </c>
      <c r="G2384" s="96"/>
      <c r="H2384" s="96">
        <v>833.46100000000001</v>
      </c>
      <c r="I2384" s="96">
        <v>833.46100000000001</v>
      </c>
      <c r="J2384" s="96">
        <v>833.46100000000001</v>
      </c>
      <c r="K2384" s="96">
        <v>833.46100000000001</v>
      </c>
      <c r="L2384" s="96">
        <f t="shared" si="1157"/>
        <v>100</v>
      </c>
      <c r="M2384" s="96">
        <f t="shared" si="1158"/>
        <v>100</v>
      </c>
      <c r="N2384" s="60"/>
    </row>
    <row r="2385" spans="1:13" ht="25.5">
      <c r="A2385" s="93" t="s">
        <v>997</v>
      </c>
      <c r="B2385" s="94" t="s">
        <v>975</v>
      </c>
      <c r="C2385" s="94" t="s">
        <v>23</v>
      </c>
      <c r="D2385" s="94" t="s">
        <v>11</v>
      </c>
      <c r="E2385" s="94" t="s">
        <v>998</v>
      </c>
      <c r="F2385" s="95" t="s">
        <v>0</v>
      </c>
      <c r="G2385" s="96">
        <v>39059</v>
      </c>
      <c r="H2385" s="96">
        <f>H2386</f>
        <v>39059</v>
      </c>
      <c r="I2385" s="96">
        <f t="shared" ref="I2385:K2386" si="1176">I2386</f>
        <v>17026.96531</v>
      </c>
      <c r="J2385" s="96">
        <f t="shared" si="1176"/>
        <v>17026.96531</v>
      </c>
      <c r="K2385" s="96">
        <f t="shared" si="1176"/>
        <v>17026.96531</v>
      </c>
      <c r="L2385" s="96">
        <f t="shared" si="1157"/>
        <v>43.592937120766017</v>
      </c>
      <c r="M2385" s="96">
        <v>0</v>
      </c>
    </row>
    <row r="2386" spans="1:13">
      <c r="A2386" s="93" t="s">
        <v>152</v>
      </c>
      <c r="B2386" s="94" t="s">
        <v>975</v>
      </c>
      <c r="C2386" s="94" t="s">
        <v>23</v>
      </c>
      <c r="D2386" s="94" t="s">
        <v>11</v>
      </c>
      <c r="E2386" s="94" t="s">
        <v>998</v>
      </c>
      <c r="F2386" s="94" t="s">
        <v>153</v>
      </c>
      <c r="G2386" s="96">
        <v>39059</v>
      </c>
      <c r="H2386" s="96">
        <f>H2387</f>
        <v>39059</v>
      </c>
      <c r="I2386" s="96">
        <f t="shared" si="1176"/>
        <v>17026.96531</v>
      </c>
      <c r="J2386" s="96">
        <f t="shared" si="1176"/>
        <v>17026.96531</v>
      </c>
      <c r="K2386" s="96">
        <f t="shared" si="1176"/>
        <v>17026.96531</v>
      </c>
      <c r="L2386" s="96">
        <f t="shared" si="1157"/>
        <v>43.592937120766017</v>
      </c>
      <c r="M2386" s="96">
        <v>0</v>
      </c>
    </row>
    <row r="2387" spans="1:13" ht="25.5">
      <c r="A2387" s="93" t="s">
        <v>154</v>
      </c>
      <c r="B2387" s="94" t="s">
        <v>975</v>
      </c>
      <c r="C2387" s="94" t="s">
        <v>23</v>
      </c>
      <c r="D2387" s="94" t="s">
        <v>11</v>
      </c>
      <c r="E2387" s="94" t="s">
        <v>998</v>
      </c>
      <c r="F2387" s="94" t="s">
        <v>155</v>
      </c>
      <c r="G2387" s="96">
        <v>39059</v>
      </c>
      <c r="H2387" s="96">
        <v>39059</v>
      </c>
      <c r="I2387" s="96">
        <v>17026.96531</v>
      </c>
      <c r="J2387" s="96">
        <v>17026.96531</v>
      </c>
      <c r="K2387" s="96">
        <v>17026.96531</v>
      </c>
      <c r="L2387" s="96">
        <f t="shared" si="1157"/>
        <v>43.592937120766017</v>
      </c>
      <c r="M2387" s="96">
        <v>0</v>
      </c>
    </row>
    <row r="2388" spans="1:13" ht="25.5">
      <c r="A2388" s="93" t="s">
        <v>999</v>
      </c>
      <c r="B2388" s="94" t="s">
        <v>975</v>
      </c>
      <c r="C2388" s="94" t="s">
        <v>23</v>
      </c>
      <c r="D2388" s="94" t="s">
        <v>11</v>
      </c>
      <c r="E2388" s="94" t="s">
        <v>1000</v>
      </c>
      <c r="F2388" s="95" t="s">
        <v>0</v>
      </c>
      <c r="G2388" s="96">
        <v>2276.5</v>
      </c>
      <c r="H2388" s="96">
        <f>H2389</f>
        <v>2276.5</v>
      </c>
      <c r="I2388" s="96">
        <f t="shared" ref="I2388:K2389" si="1177">I2389</f>
        <v>2276.5</v>
      </c>
      <c r="J2388" s="96">
        <f t="shared" si="1177"/>
        <v>2276.5</v>
      </c>
      <c r="K2388" s="96">
        <f t="shared" si="1177"/>
        <v>2276.5</v>
      </c>
      <c r="L2388" s="96">
        <f t="shared" si="1157"/>
        <v>100</v>
      </c>
      <c r="M2388" s="96">
        <f t="shared" si="1158"/>
        <v>100</v>
      </c>
    </row>
    <row r="2389" spans="1:13" ht="25.5">
      <c r="A2389" s="93" t="s">
        <v>130</v>
      </c>
      <c r="B2389" s="94" t="s">
        <v>975</v>
      </c>
      <c r="C2389" s="94" t="s">
        <v>23</v>
      </c>
      <c r="D2389" s="94" t="s">
        <v>11</v>
      </c>
      <c r="E2389" s="94" t="s">
        <v>1000</v>
      </c>
      <c r="F2389" s="94" t="s">
        <v>131</v>
      </c>
      <c r="G2389" s="96">
        <v>2276.5</v>
      </c>
      <c r="H2389" s="96">
        <f>H2390</f>
        <v>2276.5</v>
      </c>
      <c r="I2389" s="96">
        <f t="shared" si="1177"/>
        <v>2276.5</v>
      </c>
      <c r="J2389" s="96">
        <f t="shared" si="1177"/>
        <v>2276.5</v>
      </c>
      <c r="K2389" s="96">
        <f t="shared" si="1177"/>
        <v>2276.5</v>
      </c>
      <c r="L2389" s="96">
        <f t="shared" si="1157"/>
        <v>100</v>
      </c>
      <c r="M2389" s="96">
        <f t="shared" si="1158"/>
        <v>100</v>
      </c>
    </row>
    <row r="2390" spans="1:13">
      <c r="A2390" s="93" t="s">
        <v>165</v>
      </c>
      <c r="B2390" s="94" t="s">
        <v>975</v>
      </c>
      <c r="C2390" s="94" t="s">
        <v>23</v>
      </c>
      <c r="D2390" s="94" t="s">
        <v>11</v>
      </c>
      <c r="E2390" s="94" t="s">
        <v>1000</v>
      </c>
      <c r="F2390" s="94" t="s">
        <v>166</v>
      </c>
      <c r="G2390" s="96">
        <v>2276.5</v>
      </c>
      <c r="H2390" s="96">
        <v>2276.5</v>
      </c>
      <c r="I2390" s="96">
        <v>2276.5</v>
      </c>
      <c r="J2390" s="96">
        <v>2276.5</v>
      </c>
      <c r="K2390" s="96">
        <v>2276.5</v>
      </c>
      <c r="L2390" s="96">
        <f t="shared" si="1157"/>
        <v>100</v>
      </c>
      <c r="M2390" s="96">
        <f t="shared" si="1158"/>
        <v>100</v>
      </c>
    </row>
    <row r="2391" spans="1:13">
      <c r="A2391" s="93" t="s">
        <v>995</v>
      </c>
      <c r="B2391" s="94" t="s">
        <v>975</v>
      </c>
      <c r="C2391" s="94" t="s">
        <v>23</v>
      </c>
      <c r="D2391" s="94" t="s">
        <v>11</v>
      </c>
      <c r="E2391" s="94" t="s">
        <v>1001</v>
      </c>
      <c r="F2391" s="95" t="s">
        <v>0</v>
      </c>
      <c r="G2391" s="96">
        <v>2000</v>
      </c>
      <c r="H2391" s="96">
        <f>H2392+H2394+H2397</f>
        <v>2000</v>
      </c>
      <c r="I2391" s="96">
        <f t="shared" ref="I2391:K2391" si="1178">I2392+I2394+I2397</f>
        <v>1500</v>
      </c>
      <c r="J2391" s="96">
        <f t="shared" si="1178"/>
        <v>1500</v>
      </c>
      <c r="K2391" s="96">
        <f t="shared" si="1178"/>
        <v>1500</v>
      </c>
      <c r="L2391" s="96">
        <f t="shared" si="1157"/>
        <v>75</v>
      </c>
      <c r="M2391" s="96">
        <f t="shared" si="1158"/>
        <v>100</v>
      </c>
    </row>
    <row r="2392" spans="1:13">
      <c r="A2392" s="93" t="s">
        <v>156</v>
      </c>
      <c r="B2392" s="94" t="s">
        <v>975</v>
      </c>
      <c r="C2392" s="94" t="s">
        <v>23</v>
      </c>
      <c r="D2392" s="94" t="s">
        <v>11</v>
      </c>
      <c r="E2392" s="94" t="s">
        <v>1001</v>
      </c>
      <c r="F2392" s="94" t="s">
        <v>157</v>
      </c>
      <c r="G2392" s="96">
        <v>500</v>
      </c>
      <c r="H2392" s="96">
        <f>H2393</f>
        <v>500</v>
      </c>
      <c r="I2392" s="96">
        <f t="shared" ref="I2392:K2392" si="1179">I2393</f>
        <v>0</v>
      </c>
      <c r="J2392" s="96">
        <f t="shared" si="1179"/>
        <v>0</v>
      </c>
      <c r="K2392" s="96">
        <f t="shared" si="1179"/>
        <v>0</v>
      </c>
      <c r="L2392" s="96">
        <f t="shared" si="1157"/>
        <v>0</v>
      </c>
      <c r="M2392" s="96">
        <v>0</v>
      </c>
    </row>
    <row r="2393" spans="1:13">
      <c r="A2393" s="93" t="s">
        <v>158</v>
      </c>
      <c r="B2393" s="94" t="s">
        <v>975</v>
      </c>
      <c r="C2393" s="94" t="s">
        <v>23</v>
      </c>
      <c r="D2393" s="94" t="s">
        <v>11</v>
      </c>
      <c r="E2393" s="94" t="s">
        <v>1001</v>
      </c>
      <c r="F2393" s="94" t="s">
        <v>159</v>
      </c>
      <c r="G2393" s="96">
        <v>500</v>
      </c>
      <c r="H2393" s="96">
        <v>500</v>
      </c>
      <c r="I2393" s="96">
        <v>0</v>
      </c>
      <c r="J2393" s="96">
        <v>0</v>
      </c>
      <c r="K2393" s="96">
        <v>0</v>
      </c>
      <c r="L2393" s="96">
        <f t="shared" si="1157"/>
        <v>0</v>
      </c>
      <c r="M2393" s="96">
        <v>0</v>
      </c>
    </row>
    <row r="2394" spans="1:13" ht="25.5">
      <c r="A2394" s="93" t="s">
        <v>130</v>
      </c>
      <c r="B2394" s="94" t="s">
        <v>975</v>
      </c>
      <c r="C2394" s="94" t="s">
        <v>23</v>
      </c>
      <c r="D2394" s="94" t="s">
        <v>11</v>
      </c>
      <c r="E2394" s="94" t="s">
        <v>1001</v>
      </c>
      <c r="F2394" s="94" t="s">
        <v>131</v>
      </c>
      <c r="G2394" s="96">
        <v>1452</v>
      </c>
      <c r="H2394" s="96">
        <f>H2395+H2396</f>
        <v>1452</v>
      </c>
      <c r="I2394" s="96">
        <f t="shared" ref="I2394:K2394" si="1180">I2395+I2396</f>
        <v>1452</v>
      </c>
      <c r="J2394" s="96">
        <f t="shared" si="1180"/>
        <v>1452</v>
      </c>
      <c r="K2394" s="96">
        <f t="shared" si="1180"/>
        <v>1452</v>
      </c>
      <c r="L2394" s="96">
        <f t="shared" si="1157"/>
        <v>100</v>
      </c>
      <c r="M2394" s="96">
        <f t="shared" si="1158"/>
        <v>100</v>
      </c>
    </row>
    <row r="2395" spans="1:13">
      <c r="A2395" s="93" t="s">
        <v>132</v>
      </c>
      <c r="B2395" s="94" t="s">
        <v>975</v>
      </c>
      <c r="C2395" s="94" t="s">
        <v>23</v>
      </c>
      <c r="D2395" s="94" t="s">
        <v>11</v>
      </c>
      <c r="E2395" s="94" t="s">
        <v>1001</v>
      </c>
      <c r="F2395" s="94" t="s">
        <v>133</v>
      </c>
      <c r="G2395" s="96">
        <v>617.79999999999995</v>
      </c>
      <c r="H2395" s="96">
        <v>617.79999999999995</v>
      </c>
      <c r="I2395" s="96">
        <v>617.79999999999995</v>
      </c>
      <c r="J2395" s="96">
        <v>617.79999999999995</v>
      </c>
      <c r="K2395" s="96">
        <v>617.79999999999995</v>
      </c>
      <c r="L2395" s="96">
        <f t="shared" si="1157"/>
        <v>100</v>
      </c>
      <c r="M2395" s="96">
        <f t="shared" si="1158"/>
        <v>100</v>
      </c>
    </row>
    <row r="2396" spans="1:13" ht="25.5">
      <c r="A2396" s="93" t="s">
        <v>248</v>
      </c>
      <c r="B2396" s="94" t="s">
        <v>975</v>
      </c>
      <c r="C2396" s="94" t="s">
        <v>23</v>
      </c>
      <c r="D2396" s="94" t="s">
        <v>11</v>
      </c>
      <c r="E2396" s="94" t="s">
        <v>1001</v>
      </c>
      <c r="F2396" s="94" t="s">
        <v>249</v>
      </c>
      <c r="G2396" s="96">
        <v>834.2</v>
      </c>
      <c r="H2396" s="96">
        <v>834.2</v>
      </c>
      <c r="I2396" s="96">
        <v>834.2</v>
      </c>
      <c r="J2396" s="96">
        <v>834.2</v>
      </c>
      <c r="K2396" s="96">
        <v>834.2</v>
      </c>
      <c r="L2396" s="96">
        <f t="shared" si="1157"/>
        <v>100</v>
      </c>
      <c r="M2396" s="96">
        <f t="shared" si="1158"/>
        <v>100</v>
      </c>
    </row>
    <row r="2397" spans="1:13">
      <c r="A2397" s="93" t="s">
        <v>160</v>
      </c>
      <c r="B2397" s="94" t="s">
        <v>975</v>
      </c>
      <c r="C2397" s="94" t="s">
        <v>23</v>
      </c>
      <c r="D2397" s="94" t="s">
        <v>11</v>
      </c>
      <c r="E2397" s="94" t="s">
        <v>1001</v>
      </c>
      <c r="F2397" s="94" t="s">
        <v>161</v>
      </c>
      <c r="G2397" s="96">
        <v>48</v>
      </c>
      <c r="H2397" s="96">
        <f>H2398</f>
        <v>48</v>
      </c>
      <c r="I2397" s="96">
        <f t="shared" ref="I2397:K2397" si="1181">I2398</f>
        <v>48</v>
      </c>
      <c r="J2397" s="96">
        <f t="shared" si="1181"/>
        <v>48</v>
      </c>
      <c r="K2397" s="96">
        <f t="shared" si="1181"/>
        <v>48</v>
      </c>
      <c r="L2397" s="96">
        <f t="shared" si="1157"/>
        <v>100</v>
      </c>
      <c r="M2397" s="96">
        <f t="shared" si="1158"/>
        <v>100</v>
      </c>
    </row>
    <row r="2398" spans="1:13" ht="25.5">
      <c r="A2398" s="93" t="s">
        <v>269</v>
      </c>
      <c r="B2398" s="94" t="s">
        <v>975</v>
      </c>
      <c r="C2398" s="94" t="s">
        <v>23</v>
      </c>
      <c r="D2398" s="94" t="s">
        <v>11</v>
      </c>
      <c r="E2398" s="94" t="s">
        <v>1001</v>
      </c>
      <c r="F2398" s="94" t="s">
        <v>270</v>
      </c>
      <c r="G2398" s="96">
        <v>48</v>
      </c>
      <c r="H2398" s="96">
        <v>48</v>
      </c>
      <c r="I2398" s="96">
        <v>48</v>
      </c>
      <c r="J2398" s="96">
        <v>48</v>
      </c>
      <c r="K2398" s="96">
        <v>48</v>
      </c>
      <c r="L2398" s="96">
        <f t="shared" si="1157"/>
        <v>100</v>
      </c>
      <c r="M2398" s="96">
        <f t="shared" si="1158"/>
        <v>100</v>
      </c>
    </row>
    <row r="2399" spans="1:13" ht="25.5">
      <c r="A2399" s="93" t="s">
        <v>1002</v>
      </c>
      <c r="B2399" s="94" t="s">
        <v>975</v>
      </c>
      <c r="C2399" s="94" t="s">
        <v>23</v>
      </c>
      <c r="D2399" s="94" t="s">
        <v>11</v>
      </c>
      <c r="E2399" s="94" t="s">
        <v>1003</v>
      </c>
      <c r="F2399" s="95" t="s">
        <v>0</v>
      </c>
      <c r="G2399" s="96">
        <v>14200</v>
      </c>
      <c r="H2399" s="96">
        <f>H2400</f>
        <v>14200</v>
      </c>
      <c r="I2399" s="96">
        <f t="shared" ref="I2399:K2400" si="1182">I2400</f>
        <v>14200</v>
      </c>
      <c r="J2399" s="96">
        <f t="shared" si="1182"/>
        <v>14200</v>
      </c>
      <c r="K2399" s="96">
        <f t="shared" si="1182"/>
        <v>12143.5345</v>
      </c>
      <c r="L2399" s="96">
        <f t="shared" si="1157"/>
        <v>85.517848591549296</v>
      </c>
      <c r="M2399" s="96">
        <f t="shared" si="1158"/>
        <v>85.517848591549296</v>
      </c>
    </row>
    <row r="2400" spans="1:13">
      <c r="A2400" s="93" t="s">
        <v>105</v>
      </c>
      <c r="B2400" s="94" t="s">
        <v>975</v>
      </c>
      <c r="C2400" s="94" t="s">
        <v>23</v>
      </c>
      <c r="D2400" s="94" t="s">
        <v>11</v>
      </c>
      <c r="E2400" s="94" t="s">
        <v>1003</v>
      </c>
      <c r="F2400" s="94" t="s">
        <v>106</v>
      </c>
      <c r="G2400" s="96">
        <v>14200</v>
      </c>
      <c r="H2400" s="96">
        <f>H2401</f>
        <v>14200</v>
      </c>
      <c r="I2400" s="96">
        <f t="shared" si="1182"/>
        <v>14200</v>
      </c>
      <c r="J2400" s="96">
        <f t="shared" si="1182"/>
        <v>14200</v>
      </c>
      <c r="K2400" s="96">
        <f t="shared" si="1182"/>
        <v>12143.5345</v>
      </c>
      <c r="L2400" s="96">
        <f t="shared" si="1157"/>
        <v>85.517848591549296</v>
      </c>
      <c r="M2400" s="96">
        <f t="shared" si="1158"/>
        <v>85.517848591549296</v>
      </c>
    </row>
    <row r="2401" spans="1:14">
      <c r="A2401" s="93" t="s">
        <v>144</v>
      </c>
      <c r="B2401" s="94" t="s">
        <v>975</v>
      </c>
      <c r="C2401" s="94" t="s">
        <v>23</v>
      </c>
      <c r="D2401" s="94" t="s">
        <v>11</v>
      </c>
      <c r="E2401" s="94" t="s">
        <v>1003</v>
      </c>
      <c r="F2401" s="94" t="s">
        <v>145</v>
      </c>
      <c r="G2401" s="96">
        <v>14200</v>
      </c>
      <c r="H2401" s="96">
        <v>14200</v>
      </c>
      <c r="I2401" s="96">
        <v>14200</v>
      </c>
      <c r="J2401" s="96">
        <v>14200</v>
      </c>
      <c r="K2401" s="96">
        <v>12143.5345</v>
      </c>
      <c r="L2401" s="96">
        <f t="shared" si="1157"/>
        <v>85.517848591549296</v>
      </c>
      <c r="M2401" s="96">
        <f t="shared" si="1158"/>
        <v>85.517848591549296</v>
      </c>
    </row>
    <row r="2402" spans="1:14" s="29" customFormat="1">
      <c r="A2402" s="104" t="s">
        <v>659</v>
      </c>
      <c r="B2402" s="94" t="s">
        <v>975</v>
      </c>
      <c r="C2402" s="94" t="s">
        <v>23</v>
      </c>
      <c r="D2402" s="94" t="s">
        <v>11</v>
      </c>
      <c r="E2402" s="102" t="s">
        <v>660</v>
      </c>
      <c r="F2402" s="94"/>
      <c r="G2402" s="96"/>
      <c r="H2402" s="96">
        <f>H2403</f>
        <v>10130.702160000001</v>
      </c>
      <c r="I2402" s="96">
        <f t="shared" ref="I2402:K2404" si="1183">I2403</f>
        <v>10130.702160000001</v>
      </c>
      <c r="J2402" s="96">
        <f t="shared" si="1183"/>
        <v>7000</v>
      </c>
      <c r="K2402" s="96">
        <f t="shared" si="1183"/>
        <v>7000</v>
      </c>
      <c r="L2402" s="96">
        <f t="shared" si="1157"/>
        <v>69.096888739250033</v>
      </c>
      <c r="M2402" s="96">
        <f t="shared" si="1158"/>
        <v>69.096888739250033</v>
      </c>
      <c r="N2402" s="60"/>
    </row>
    <row r="2403" spans="1:14" s="29" customFormat="1">
      <c r="A2403" s="104" t="s">
        <v>659</v>
      </c>
      <c r="B2403" s="94" t="s">
        <v>975</v>
      </c>
      <c r="C2403" s="94" t="s">
        <v>23</v>
      </c>
      <c r="D2403" s="94" t="s">
        <v>11</v>
      </c>
      <c r="E2403" s="102" t="s">
        <v>661</v>
      </c>
      <c r="F2403" s="94"/>
      <c r="G2403" s="96"/>
      <c r="H2403" s="96">
        <f>H2404</f>
        <v>10130.702160000001</v>
      </c>
      <c r="I2403" s="96">
        <f t="shared" si="1183"/>
        <v>10130.702160000001</v>
      </c>
      <c r="J2403" s="96">
        <f t="shared" si="1183"/>
        <v>7000</v>
      </c>
      <c r="K2403" s="96">
        <f t="shared" si="1183"/>
        <v>7000</v>
      </c>
      <c r="L2403" s="96">
        <f t="shared" si="1157"/>
        <v>69.096888739250033</v>
      </c>
      <c r="M2403" s="96">
        <f t="shared" si="1158"/>
        <v>69.096888739250033</v>
      </c>
      <c r="N2403" s="60"/>
    </row>
    <row r="2404" spans="1:14" s="29" customFormat="1">
      <c r="A2404" s="104" t="s">
        <v>105</v>
      </c>
      <c r="B2404" s="94" t="s">
        <v>975</v>
      </c>
      <c r="C2404" s="94" t="s">
        <v>23</v>
      </c>
      <c r="D2404" s="94" t="s">
        <v>11</v>
      </c>
      <c r="E2404" s="102" t="s">
        <v>661</v>
      </c>
      <c r="F2404" s="94">
        <v>500</v>
      </c>
      <c r="G2404" s="96"/>
      <c r="H2404" s="96">
        <f>H2405</f>
        <v>10130.702160000001</v>
      </c>
      <c r="I2404" s="96">
        <f t="shared" si="1183"/>
        <v>10130.702160000001</v>
      </c>
      <c r="J2404" s="96">
        <f t="shared" si="1183"/>
        <v>7000</v>
      </c>
      <c r="K2404" s="96">
        <f t="shared" si="1183"/>
        <v>7000</v>
      </c>
      <c r="L2404" s="96">
        <f t="shared" si="1157"/>
        <v>69.096888739250033</v>
      </c>
      <c r="M2404" s="96">
        <f t="shared" si="1158"/>
        <v>69.096888739250033</v>
      </c>
      <c r="N2404" s="60"/>
    </row>
    <row r="2405" spans="1:14" s="29" customFormat="1">
      <c r="A2405" s="104" t="s">
        <v>424</v>
      </c>
      <c r="B2405" s="94" t="s">
        <v>975</v>
      </c>
      <c r="C2405" s="94" t="s">
        <v>23</v>
      </c>
      <c r="D2405" s="94" t="s">
        <v>11</v>
      </c>
      <c r="E2405" s="102" t="s">
        <v>661</v>
      </c>
      <c r="F2405" s="94">
        <v>540</v>
      </c>
      <c r="G2405" s="96"/>
      <c r="H2405" s="96">
        <v>10130.702160000001</v>
      </c>
      <c r="I2405" s="96">
        <v>10130.702160000001</v>
      </c>
      <c r="J2405" s="96">
        <v>7000</v>
      </c>
      <c r="K2405" s="96">
        <v>7000</v>
      </c>
      <c r="L2405" s="96">
        <f t="shared" si="1157"/>
        <v>69.096888739250033</v>
      </c>
      <c r="M2405" s="96">
        <f t="shared" si="1158"/>
        <v>69.096888739250033</v>
      </c>
      <c r="N2405" s="60"/>
    </row>
    <row r="2406" spans="1:14" s="29" customFormat="1">
      <c r="A2406" s="93"/>
      <c r="B2406" s="94"/>
      <c r="C2406" s="94"/>
      <c r="D2406" s="94"/>
      <c r="E2406" s="94"/>
      <c r="F2406" s="94"/>
      <c r="G2406" s="96"/>
      <c r="H2406" s="96"/>
      <c r="I2406" s="96"/>
      <c r="J2406" s="96"/>
      <c r="K2406" s="96"/>
      <c r="L2406" s="96"/>
      <c r="M2406" s="96"/>
      <c r="N2406" s="60"/>
    </row>
    <row r="2407" spans="1:14">
      <c r="A2407" s="93" t="s">
        <v>77</v>
      </c>
      <c r="B2407" s="94" t="s">
        <v>975</v>
      </c>
      <c r="C2407" s="94" t="s">
        <v>23</v>
      </c>
      <c r="D2407" s="94" t="s">
        <v>13</v>
      </c>
      <c r="E2407" s="95" t="s">
        <v>0</v>
      </c>
      <c r="F2407" s="95" t="s">
        <v>0</v>
      </c>
      <c r="G2407" s="96">
        <v>348019.5</v>
      </c>
      <c r="H2407" s="96">
        <f>H2408+H2422</f>
        <v>351019.48</v>
      </c>
      <c r="I2407" s="96">
        <f t="shared" ref="I2407:K2407" si="1184">I2408+I2422</f>
        <v>295181.48</v>
      </c>
      <c r="J2407" s="96">
        <f t="shared" si="1184"/>
        <v>295181.48</v>
      </c>
      <c r="K2407" s="96">
        <f t="shared" si="1184"/>
        <v>295177.38587</v>
      </c>
      <c r="L2407" s="96">
        <f t="shared" ref="L2407:L2470" si="1185">K2407/H2407*100</f>
        <v>84.091454374554942</v>
      </c>
      <c r="M2407" s="96">
        <f t="shared" ref="M2407:M2470" si="1186">K2407/I2407*100</f>
        <v>99.998613012577891</v>
      </c>
    </row>
    <row r="2408" spans="1:14" ht="51">
      <c r="A2408" s="93" t="s">
        <v>134</v>
      </c>
      <c r="B2408" s="94" t="s">
        <v>975</v>
      </c>
      <c r="C2408" s="94" t="s">
        <v>23</v>
      </c>
      <c r="D2408" s="94" t="s">
        <v>13</v>
      </c>
      <c r="E2408" s="94" t="s">
        <v>135</v>
      </c>
      <c r="F2408" s="95" t="s">
        <v>0</v>
      </c>
      <c r="G2408" s="96">
        <v>348019.5</v>
      </c>
      <c r="H2408" s="96">
        <f>H2409</f>
        <v>348019.48</v>
      </c>
      <c r="I2408" s="96">
        <f t="shared" ref="I2408:K2408" si="1187">I2409</f>
        <v>292181.48</v>
      </c>
      <c r="J2408" s="96">
        <f t="shared" si="1187"/>
        <v>292181.48</v>
      </c>
      <c r="K2408" s="96">
        <f t="shared" si="1187"/>
        <v>292177.38587</v>
      </c>
      <c r="L2408" s="96">
        <f t="shared" si="1185"/>
        <v>83.954319416257974</v>
      </c>
      <c r="M2408" s="96">
        <f t="shared" si="1186"/>
        <v>99.998598771558008</v>
      </c>
    </row>
    <row r="2409" spans="1:14">
      <c r="A2409" s="93" t="s">
        <v>193</v>
      </c>
      <c r="B2409" s="94" t="s">
        <v>975</v>
      </c>
      <c r="C2409" s="94" t="s">
        <v>23</v>
      </c>
      <c r="D2409" s="94" t="s">
        <v>13</v>
      </c>
      <c r="E2409" s="94" t="s">
        <v>194</v>
      </c>
      <c r="F2409" s="95" t="s">
        <v>0</v>
      </c>
      <c r="G2409" s="96">
        <v>348019.5</v>
      </c>
      <c r="H2409" s="96">
        <f>H2410+H2413+H2416+H2419</f>
        <v>348019.48</v>
      </c>
      <c r="I2409" s="96">
        <f t="shared" ref="I2409:K2409" si="1188">I2410+I2413+I2416+I2419</f>
        <v>292181.48</v>
      </c>
      <c r="J2409" s="96">
        <f t="shared" si="1188"/>
        <v>292181.48</v>
      </c>
      <c r="K2409" s="96">
        <f t="shared" si="1188"/>
        <v>292177.38587</v>
      </c>
      <c r="L2409" s="96">
        <f t="shared" si="1185"/>
        <v>83.954319416257974</v>
      </c>
      <c r="M2409" s="96">
        <f t="shared" si="1186"/>
        <v>99.998598771558008</v>
      </c>
    </row>
    <row r="2410" spans="1:14" ht="25.5">
      <c r="A2410" s="93" t="s">
        <v>1004</v>
      </c>
      <c r="B2410" s="94" t="s">
        <v>975</v>
      </c>
      <c r="C2410" s="94" t="s">
        <v>23</v>
      </c>
      <c r="D2410" s="94" t="s">
        <v>13</v>
      </c>
      <c r="E2410" s="94" t="s">
        <v>1005</v>
      </c>
      <c r="F2410" s="95" t="s">
        <v>0</v>
      </c>
      <c r="G2410" s="96">
        <v>6431.2</v>
      </c>
      <c r="H2410" s="96">
        <f>H2411</f>
        <v>6431.18</v>
      </c>
      <c r="I2410" s="96">
        <f t="shared" ref="I2410:K2411" si="1189">I2411</f>
        <v>6431.18</v>
      </c>
      <c r="J2410" s="96">
        <f t="shared" si="1189"/>
        <v>6431.18</v>
      </c>
      <c r="K2410" s="96">
        <f t="shared" si="1189"/>
        <v>6431.18</v>
      </c>
      <c r="L2410" s="96">
        <f t="shared" si="1185"/>
        <v>100</v>
      </c>
      <c r="M2410" s="96">
        <f t="shared" si="1186"/>
        <v>100</v>
      </c>
    </row>
    <row r="2411" spans="1:14" ht="25.5">
      <c r="A2411" s="93" t="s">
        <v>130</v>
      </c>
      <c r="B2411" s="94" t="s">
        <v>975</v>
      </c>
      <c r="C2411" s="94" t="s">
        <v>23</v>
      </c>
      <c r="D2411" s="94" t="s">
        <v>13</v>
      </c>
      <c r="E2411" s="94" t="s">
        <v>1005</v>
      </c>
      <c r="F2411" s="94" t="s">
        <v>131</v>
      </c>
      <c r="G2411" s="96">
        <v>6431.2</v>
      </c>
      <c r="H2411" s="96">
        <f>H2412</f>
        <v>6431.18</v>
      </c>
      <c r="I2411" s="96">
        <f t="shared" si="1189"/>
        <v>6431.18</v>
      </c>
      <c r="J2411" s="96">
        <f t="shared" si="1189"/>
        <v>6431.18</v>
      </c>
      <c r="K2411" s="96">
        <f t="shared" si="1189"/>
        <v>6431.18</v>
      </c>
      <c r="L2411" s="96">
        <f t="shared" si="1185"/>
        <v>100</v>
      </c>
      <c r="M2411" s="96">
        <f t="shared" si="1186"/>
        <v>100</v>
      </c>
    </row>
    <row r="2412" spans="1:14">
      <c r="A2412" s="93" t="s">
        <v>165</v>
      </c>
      <c r="B2412" s="94" t="s">
        <v>975</v>
      </c>
      <c r="C2412" s="94" t="s">
        <v>23</v>
      </c>
      <c r="D2412" s="94" t="s">
        <v>13</v>
      </c>
      <c r="E2412" s="94" t="s">
        <v>1005</v>
      </c>
      <c r="F2412" s="94" t="s">
        <v>166</v>
      </c>
      <c r="G2412" s="96">
        <v>6431.2</v>
      </c>
      <c r="H2412" s="96">
        <v>6431.18</v>
      </c>
      <c r="I2412" s="96">
        <v>6431.18</v>
      </c>
      <c r="J2412" s="96">
        <v>6431.18</v>
      </c>
      <c r="K2412" s="96">
        <v>6431.18</v>
      </c>
      <c r="L2412" s="96">
        <f t="shared" si="1185"/>
        <v>100</v>
      </c>
      <c r="M2412" s="96">
        <f t="shared" si="1186"/>
        <v>100</v>
      </c>
    </row>
    <row r="2413" spans="1:14">
      <c r="A2413" s="93" t="s">
        <v>128</v>
      </c>
      <c r="B2413" s="94" t="s">
        <v>975</v>
      </c>
      <c r="C2413" s="94" t="s">
        <v>23</v>
      </c>
      <c r="D2413" s="94" t="s">
        <v>13</v>
      </c>
      <c r="E2413" s="94" t="s">
        <v>1006</v>
      </c>
      <c r="F2413" s="95" t="s">
        <v>0</v>
      </c>
      <c r="G2413" s="96">
        <v>291146.2</v>
      </c>
      <c r="H2413" s="96">
        <f>H2414</f>
        <v>291146.2</v>
      </c>
      <c r="I2413" s="96">
        <f t="shared" ref="I2413:K2414" si="1190">I2414</f>
        <v>243798</v>
      </c>
      <c r="J2413" s="96">
        <f t="shared" si="1190"/>
        <v>243798</v>
      </c>
      <c r="K2413" s="96">
        <f t="shared" si="1190"/>
        <v>243798</v>
      </c>
      <c r="L2413" s="96">
        <f t="shared" si="1185"/>
        <v>83.737311357661554</v>
      </c>
      <c r="M2413" s="96">
        <f t="shared" si="1186"/>
        <v>100</v>
      </c>
    </row>
    <row r="2414" spans="1:14" ht="25.5">
      <c r="A2414" s="93" t="s">
        <v>130</v>
      </c>
      <c r="B2414" s="94" t="s">
        <v>975</v>
      </c>
      <c r="C2414" s="94" t="s">
        <v>23</v>
      </c>
      <c r="D2414" s="94" t="s">
        <v>13</v>
      </c>
      <c r="E2414" s="94" t="s">
        <v>1006</v>
      </c>
      <c r="F2414" s="94" t="s">
        <v>131</v>
      </c>
      <c r="G2414" s="96">
        <v>291146.2</v>
      </c>
      <c r="H2414" s="96">
        <f>H2415</f>
        <v>291146.2</v>
      </c>
      <c r="I2414" s="96">
        <f t="shared" si="1190"/>
        <v>243798</v>
      </c>
      <c r="J2414" s="96">
        <f t="shared" si="1190"/>
        <v>243798</v>
      </c>
      <c r="K2414" s="96">
        <f t="shared" si="1190"/>
        <v>243798</v>
      </c>
      <c r="L2414" s="96">
        <f t="shared" si="1185"/>
        <v>83.737311357661554</v>
      </c>
      <c r="M2414" s="96">
        <f t="shared" si="1186"/>
        <v>100</v>
      </c>
    </row>
    <row r="2415" spans="1:14">
      <c r="A2415" s="93" t="s">
        <v>165</v>
      </c>
      <c r="B2415" s="94" t="s">
        <v>975</v>
      </c>
      <c r="C2415" s="94" t="s">
        <v>23</v>
      </c>
      <c r="D2415" s="94" t="s">
        <v>13</v>
      </c>
      <c r="E2415" s="94" t="s">
        <v>1006</v>
      </c>
      <c r="F2415" s="94" t="s">
        <v>166</v>
      </c>
      <c r="G2415" s="96">
        <v>291146.2</v>
      </c>
      <c r="H2415" s="96">
        <v>291146.2</v>
      </c>
      <c r="I2415" s="96">
        <v>243798</v>
      </c>
      <c r="J2415" s="96">
        <v>243798</v>
      </c>
      <c r="K2415" s="96">
        <v>243798</v>
      </c>
      <c r="L2415" s="96">
        <f t="shared" si="1185"/>
        <v>83.737311357661554</v>
      </c>
      <c r="M2415" s="96">
        <f t="shared" si="1186"/>
        <v>100</v>
      </c>
    </row>
    <row r="2416" spans="1:14">
      <c r="A2416" s="93" t="s">
        <v>995</v>
      </c>
      <c r="B2416" s="94" t="s">
        <v>975</v>
      </c>
      <c r="C2416" s="94" t="s">
        <v>23</v>
      </c>
      <c r="D2416" s="94" t="s">
        <v>13</v>
      </c>
      <c r="E2416" s="94" t="s">
        <v>1001</v>
      </c>
      <c r="F2416" s="95" t="s">
        <v>0</v>
      </c>
      <c r="G2416" s="96">
        <v>47300</v>
      </c>
      <c r="H2416" s="96">
        <f>H2417</f>
        <v>47300</v>
      </c>
      <c r="I2416" s="96">
        <f t="shared" ref="I2416:K2417" si="1191">I2417</f>
        <v>39595.699999999997</v>
      </c>
      <c r="J2416" s="96">
        <f t="shared" si="1191"/>
        <v>39595.699999999997</v>
      </c>
      <c r="K2416" s="96">
        <f t="shared" si="1191"/>
        <v>39595.699999999997</v>
      </c>
      <c r="L2416" s="96">
        <f t="shared" si="1185"/>
        <v>83.711839323467231</v>
      </c>
      <c r="M2416" s="96">
        <f t="shared" si="1186"/>
        <v>100</v>
      </c>
    </row>
    <row r="2417" spans="1:14" ht="25.5">
      <c r="A2417" s="93" t="s">
        <v>130</v>
      </c>
      <c r="B2417" s="94" t="s">
        <v>975</v>
      </c>
      <c r="C2417" s="94" t="s">
        <v>23</v>
      </c>
      <c r="D2417" s="94" t="s">
        <v>13</v>
      </c>
      <c r="E2417" s="94" t="s">
        <v>1001</v>
      </c>
      <c r="F2417" s="94" t="s">
        <v>131</v>
      </c>
      <c r="G2417" s="96">
        <v>47300</v>
      </c>
      <c r="H2417" s="96">
        <f>H2418</f>
        <v>47300</v>
      </c>
      <c r="I2417" s="96">
        <f t="shared" si="1191"/>
        <v>39595.699999999997</v>
      </c>
      <c r="J2417" s="96">
        <f t="shared" si="1191"/>
        <v>39595.699999999997</v>
      </c>
      <c r="K2417" s="96">
        <f t="shared" si="1191"/>
        <v>39595.699999999997</v>
      </c>
      <c r="L2417" s="96">
        <f t="shared" si="1185"/>
        <v>83.711839323467231</v>
      </c>
      <c r="M2417" s="96">
        <f t="shared" si="1186"/>
        <v>100</v>
      </c>
    </row>
    <row r="2418" spans="1:14">
      <c r="A2418" s="93" t="s">
        <v>165</v>
      </c>
      <c r="B2418" s="94" t="s">
        <v>975</v>
      </c>
      <c r="C2418" s="94" t="s">
        <v>23</v>
      </c>
      <c r="D2418" s="94" t="s">
        <v>13</v>
      </c>
      <c r="E2418" s="94" t="s">
        <v>1001</v>
      </c>
      <c r="F2418" s="94" t="s">
        <v>166</v>
      </c>
      <c r="G2418" s="96">
        <v>47300</v>
      </c>
      <c r="H2418" s="96">
        <v>47300</v>
      </c>
      <c r="I2418" s="96">
        <v>39595.699999999997</v>
      </c>
      <c r="J2418" s="96">
        <v>39595.699999999997</v>
      </c>
      <c r="K2418" s="96">
        <v>39595.699999999997</v>
      </c>
      <c r="L2418" s="96">
        <f t="shared" si="1185"/>
        <v>83.711839323467231</v>
      </c>
      <c r="M2418" s="96">
        <f t="shared" si="1186"/>
        <v>100</v>
      </c>
    </row>
    <row r="2419" spans="1:14" ht="25.5">
      <c r="A2419" s="93" t="s">
        <v>1007</v>
      </c>
      <c r="B2419" s="94" t="s">
        <v>975</v>
      </c>
      <c r="C2419" s="94" t="s">
        <v>23</v>
      </c>
      <c r="D2419" s="94" t="s">
        <v>13</v>
      </c>
      <c r="E2419" s="94" t="s">
        <v>1008</v>
      </c>
      <c r="F2419" s="95" t="s">
        <v>0</v>
      </c>
      <c r="G2419" s="96">
        <v>3142.1</v>
      </c>
      <c r="H2419" s="96">
        <f>H2420</f>
        <v>3142.1</v>
      </c>
      <c r="I2419" s="96">
        <f t="shared" ref="I2419:K2420" si="1192">I2420</f>
        <v>2356.6</v>
      </c>
      <c r="J2419" s="96">
        <f t="shared" si="1192"/>
        <v>2356.6</v>
      </c>
      <c r="K2419" s="96">
        <f t="shared" si="1192"/>
        <v>2352.50587</v>
      </c>
      <c r="L2419" s="96">
        <f t="shared" si="1185"/>
        <v>74.870496483243684</v>
      </c>
      <c r="M2419" s="96">
        <f t="shared" si="1186"/>
        <v>99.826269625731996</v>
      </c>
    </row>
    <row r="2420" spans="1:14">
      <c r="A2420" s="93" t="s">
        <v>105</v>
      </c>
      <c r="B2420" s="94" t="s">
        <v>975</v>
      </c>
      <c r="C2420" s="94" t="s">
        <v>23</v>
      </c>
      <c r="D2420" s="94" t="s">
        <v>13</v>
      </c>
      <c r="E2420" s="94" t="s">
        <v>1008</v>
      </c>
      <c r="F2420" s="94" t="s">
        <v>106</v>
      </c>
      <c r="G2420" s="96">
        <v>3142.1</v>
      </c>
      <c r="H2420" s="96">
        <f>H2421</f>
        <v>3142.1</v>
      </c>
      <c r="I2420" s="96">
        <f t="shared" si="1192"/>
        <v>2356.6</v>
      </c>
      <c r="J2420" s="96">
        <f t="shared" si="1192"/>
        <v>2356.6</v>
      </c>
      <c r="K2420" s="96">
        <f t="shared" si="1192"/>
        <v>2352.50587</v>
      </c>
      <c r="L2420" s="96">
        <f t="shared" si="1185"/>
        <v>74.870496483243684</v>
      </c>
      <c r="M2420" s="96">
        <f t="shared" si="1186"/>
        <v>99.826269625731996</v>
      </c>
    </row>
    <row r="2421" spans="1:14">
      <c r="A2421" s="93" t="s">
        <v>107</v>
      </c>
      <c r="B2421" s="94" t="s">
        <v>975</v>
      </c>
      <c r="C2421" s="94" t="s">
        <v>23</v>
      </c>
      <c r="D2421" s="94" t="s">
        <v>13</v>
      </c>
      <c r="E2421" s="94" t="s">
        <v>1008</v>
      </c>
      <c r="F2421" s="94" t="s">
        <v>108</v>
      </c>
      <c r="G2421" s="96">
        <v>3142.1</v>
      </c>
      <c r="H2421" s="96">
        <v>3142.1</v>
      </c>
      <c r="I2421" s="96">
        <v>2356.6</v>
      </c>
      <c r="J2421" s="96">
        <v>2356.6</v>
      </c>
      <c r="K2421" s="96">
        <v>2352.50587</v>
      </c>
      <c r="L2421" s="96">
        <f t="shared" si="1185"/>
        <v>74.870496483243684</v>
      </c>
      <c r="M2421" s="96">
        <f t="shared" si="1186"/>
        <v>99.826269625731996</v>
      </c>
    </row>
    <row r="2422" spans="1:14" s="29" customFormat="1">
      <c r="A2422" s="104" t="s">
        <v>659</v>
      </c>
      <c r="B2422" s="94" t="s">
        <v>975</v>
      </c>
      <c r="C2422" s="94" t="s">
        <v>23</v>
      </c>
      <c r="D2422" s="94" t="s">
        <v>13</v>
      </c>
      <c r="E2422" s="102" t="s">
        <v>660</v>
      </c>
      <c r="F2422" s="94"/>
      <c r="G2422" s="96"/>
      <c r="H2422" s="96">
        <f>H2423</f>
        <v>3000</v>
      </c>
      <c r="I2422" s="96">
        <f t="shared" ref="I2422:K2424" si="1193">I2423</f>
        <v>3000</v>
      </c>
      <c r="J2422" s="96">
        <f t="shared" si="1193"/>
        <v>3000</v>
      </c>
      <c r="K2422" s="96">
        <f t="shared" si="1193"/>
        <v>3000</v>
      </c>
      <c r="L2422" s="96">
        <f t="shared" si="1185"/>
        <v>100</v>
      </c>
      <c r="M2422" s="96">
        <f t="shared" si="1186"/>
        <v>100</v>
      </c>
      <c r="N2422" s="60"/>
    </row>
    <row r="2423" spans="1:14" s="29" customFormat="1">
      <c r="A2423" s="104" t="s">
        <v>659</v>
      </c>
      <c r="B2423" s="94" t="s">
        <v>975</v>
      </c>
      <c r="C2423" s="94" t="s">
        <v>23</v>
      </c>
      <c r="D2423" s="94" t="s">
        <v>13</v>
      </c>
      <c r="E2423" s="102" t="s">
        <v>661</v>
      </c>
      <c r="F2423" s="94"/>
      <c r="G2423" s="96"/>
      <c r="H2423" s="96">
        <f>H2424</f>
        <v>3000</v>
      </c>
      <c r="I2423" s="96">
        <f t="shared" si="1193"/>
        <v>3000</v>
      </c>
      <c r="J2423" s="96">
        <f t="shared" si="1193"/>
        <v>3000</v>
      </c>
      <c r="K2423" s="96">
        <f t="shared" si="1193"/>
        <v>3000</v>
      </c>
      <c r="L2423" s="96">
        <f t="shared" si="1185"/>
        <v>100</v>
      </c>
      <c r="M2423" s="96">
        <f t="shared" si="1186"/>
        <v>100</v>
      </c>
      <c r="N2423" s="60"/>
    </row>
    <row r="2424" spans="1:14" s="29" customFormat="1" ht="25.5">
      <c r="A2424" s="93" t="s">
        <v>130</v>
      </c>
      <c r="B2424" s="94" t="s">
        <v>975</v>
      </c>
      <c r="C2424" s="94" t="s">
        <v>23</v>
      </c>
      <c r="D2424" s="94" t="s">
        <v>13</v>
      </c>
      <c r="E2424" s="102" t="s">
        <v>661</v>
      </c>
      <c r="F2424" s="94">
        <v>600</v>
      </c>
      <c r="G2424" s="96"/>
      <c r="H2424" s="96">
        <f>H2425</f>
        <v>3000</v>
      </c>
      <c r="I2424" s="96">
        <f t="shared" si="1193"/>
        <v>3000</v>
      </c>
      <c r="J2424" s="96">
        <f t="shared" si="1193"/>
        <v>3000</v>
      </c>
      <c r="K2424" s="96">
        <f t="shared" si="1193"/>
        <v>3000</v>
      </c>
      <c r="L2424" s="96">
        <f t="shared" si="1185"/>
        <v>100</v>
      </c>
      <c r="M2424" s="96">
        <f t="shared" si="1186"/>
        <v>100</v>
      </c>
      <c r="N2424" s="60"/>
    </row>
    <row r="2425" spans="1:14" s="29" customFormat="1">
      <c r="A2425" s="93" t="s">
        <v>165</v>
      </c>
      <c r="B2425" s="94" t="s">
        <v>975</v>
      </c>
      <c r="C2425" s="94" t="s">
        <v>23</v>
      </c>
      <c r="D2425" s="94" t="s">
        <v>13</v>
      </c>
      <c r="E2425" s="102" t="s">
        <v>661</v>
      </c>
      <c r="F2425" s="94">
        <v>620</v>
      </c>
      <c r="G2425" s="96"/>
      <c r="H2425" s="96">
        <v>3000</v>
      </c>
      <c r="I2425" s="96">
        <v>3000</v>
      </c>
      <c r="J2425" s="96">
        <v>3000</v>
      </c>
      <c r="K2425" s="96">
        <v>3000</v>
      </c>
      <c r="L2425" s="96">
        <f t="shared" si="1185"/>
        <v>100</v>
      </c>
      <c r="M2425" s="96">
        <f t="shared" si="1186"/>
        <v>100</v>
      </c>
      <c r="N2425" s="60"/>
    </row>
    <row r="2426" spans="1:14">
      <c r="A2426" s="107" t="s">
        <v>0</v>
      </c>
      <c r="B2426" s="108" t="s">
        <v>0</v>
      </c>
      <c r="C2426" s="95" t="s">
        <v>0</v>
      </c>
      <c r="D2426" s="95" t="s">
        <v>0</v>
      </c>
      <c r="E2426" s="95" t="s">
        <v>0</v>
      </c>
      <c r="F2426" s="95" t="s">
        <v>0</v>
      </c>
      <c r="G2426" s="109" t="s">
        <v>0</v>
      </c>
      <c r="H2426" s="109"/>
      <c r="I2426" s="109"/>
      <c r="J2426" s="109"/>
      <c r="K2426" s="109"/>
      <c r="L2426" s="109"/>
      <c r="M2426" s="109"/>
    </row>
    <row r="2427" spans="1:14" ht="25.5">
      <c r="A2427" s="110" t="s">
        <v>1009</v>
      </c>
      <c r="B2427" s="111" t="s">
        <v>157</v>
      </c>
      <c r="C2427" s="95" t="s">
        <v>0</v>
      </c>
      <c r="D2427" s="95" t="s">
        <v>0</v>
      </c>
      <c r="E2427" s="95" t="s">
        <v>0</v>
      </c>
      <c r="F2427" s="95" t="s">
        <v>0</v>
      </c>
      <c r="G2427" s="112">
        <v>12809.5</v>
      </c>
      <c r="H2427" s="112">
        <f>H2428</f>
        <v>12809.5</v>
      </c>
      <c r="I2427" s="112">
        <f t="shared" ref="I2427:K2430" si="1194">I2428</f>
        <v>9871.2799999999988</v>
      </c>
      <c r="J2427" s="112">
        <f t="shared" si="1194"/>
        <v>9871.2799999999988</v>
      </c>
      <c r="K2427" s="112">
        <f t="shared" si="1194"/>
        <v>8975.946899999999</v>
      </c>
      <c r="L2427" s="112">
        <f t="shared" si="1185"/>
        <v>70.072578164643417</v>
      </c>
      <c r="M2427" s="112">
        <f t="shared" si="1186"/>
        <v>90.92991891629049</v>
      </c>
    </row>
    <row r="2428" spans="1:14">
      <c r="A2428" s="93" t="s">
        <v>8</v>
      </c>
      <c r="B2428" s="94" t="s">
        <v>157</v>
      </c>
      <c r="C2428" s="94" t="s">
        <v>9</v>
      </c>
      <c r="D2428" s="95" t="s">
        <v>0</v>
      </c>
      <c r="E2428" s="95" t="s">
        <v>0</v>
      </c>
      <c r="F2428" s="95" t="s">
        <v>0</v>
      </c>
      <c r="G2428" s="96">
        <v>12809.5</v>
      </c>
      <c r="H2428" s="96">
        <f>H2429</f>
        <v>12809.5</v>
      </c>
      <c r="I2428" s="96">
        <f t="shared" si="1194"/>
        <v>9871.2799999999988</v>
      </c>
      <c r="J2428" s="96">
        <f t="shared" si="1194"/>
        <v>9871.2799999999988</v>
      </c>
      <c r="K2428" s="96">
        <f t="shared" si="1194"/>
        <v>8975.946899999999</v>
      </c>
      <c r="L2428" s="96">
        <f t="shared" si="1185"/>
        <v>70.072578164643417</v>
      </c>
      <c r="M2428" s="96">
        <f t="shared" si="1186"/>
        <v>90.92991891629049</v>
      </c>
    </row>
    <row r="2429" spans="1:14">
      <c r="A2429" s="93" t="s">
        <v>24</v>
      </c>
      <c r="B2429" s="94" t="s">
        <v>157</v>
      </c>
      <c r="C2429" s="94" t="s">
        <v>9</v>
      </c>
      <c r="D2429" s="94" t="s">
        <v>25</v>
      </c>
      <c r="E2429" s="95" t="s">
        <v>0</v>
      </c>
      <c r="F2429" s="95" t="s">
        <v>0</v>
      </c>
      <c r="G2429" s="96">
        <v>12809.5</v>
      </c>
      <c r="H2429" s="96">
        <f>H2430</f>
        <v>12809.5</v>
      </c>
      <c r="I2429" s="96">
        <f t="shared" si="1194"/>
        <v>9871.2799999999988</v>
      </c>
      <c r="J2429" s="96">
        <f t="shared" si="1194"/>
        <v>9871.2799999999988</v>
      </c>
      <c r="K2429" s="96">
        <f t="shared" si="1194"/>
        <v>8975.946899999999</v>
      </c>
      <c r="L2429" s="96">
        <f t="shared" si="1185"/>
        <v>70.072578164643417</v>
      </c>
      <c r="M2429" s="96">
        <f t="shared" si="1186"/>
        <v>90.92991891629049</v>
      </c>
    </row>
    <row r="2430" spans="1:14" ht="25.5">
      <c r="A2430" s="93" t="s">
        <v>1010</v>
      </c>
      <c r="B2430" s="94" t="s">
        <v>157</v>
      </c>
      <c r="C2430" s="94" t="s">
        <v>9</v>
      </c>
      <c r="D2430" s="94" t="s">
        <v>25</v>
      </c>
      <c r="E2430" s="94" t="s">
        <v>1011</v>
      </c>
      <c r="F2430" s="95" t="s">
        <v>0</v>
      </c>
      <c r="G2430" s="96">
        <v>12809.5</v>
      </c>
      <c r="H2430" s="96">
        <f>H2431</f>
        <v>12809.5</v>
      </c>
      <c r="I2430" s="96">
        <f t="shared" si="1194"/>
        <v>9871.2799999999988</v>
      </c>
      <c r="J2430" s="96">
        <f t="shared" si="1194"/>
        <v>9871.2799999999988</v>
      </c>
      <c r="K2430" s="96">
        <f t="shared" si="1194"/>
        <v>8975.946899999999</v>
      </c>
      <c r="L2430" s="96">
        <f t="shared" si="1185"/>
        <v>70.072578164643417</v>
      </c>
      <c r="M2430" s="96">
        <f t="shared" si="1186"/>
        <v>90.92991891629049</v>
      </c>
    </row>
    <row r="2431" spans="1:14">
      <c r="A2431" s="93" t="s">
        <v>146</v>
      </c>
      <c r="B2431" s="94" t="s">
        <v>157</v>
      </c>
      <c r="C2431" s="94" t="s">
        <v>9</v>
      </c>
      <c r="D2431" s="94" t="s">
        <v>25</v>
      </c>
      <c r="E2431" s="94" t="s">
        <v>1012</v>
      </c>
      <c r="F2431" s="95" t="s">
        <v>0</v>
      </c>
      <c r="G2431" s="96">
        <v>12809.5</v>
      </c>
      <c r="H2431" s="96">
        <f>H2432+H2434+H2436</f>
        <v>12809.5</v>
      </c>
      <c r="I2431" s="96">
        <f t="shared" ref="I2431:K2431" si="1195">I2432+I2434+I2436</f>
        <v>9871.2799999999988</v>
      </c>
      <c r="J2431" s="96">
        <f t="shared" si="1195"/>
        <v>9871.2799999999988</v>
      </c>
      <c r="K2431" s="96">
        <f t="shared" si="1195"/>
        <v>8975.946899999999</v>
      </c>
      <c r="L2431" s="96">
        <f t="shared" si="1185"/>
        <v>70.072578164643417</v>
      </c>
      <c r="M2431" s="96">
        <f t="shared" si="1186"/>
        <v>90.92991891629049</v>
      </c>
    </row>
    <row r="2432" spans="1:14" ht="38.25">
      <c r="A2432" s="93" t="s">
        <v>148</v>
      </c>
      <c r="B2432" s="94" t="s">
        <v>157</v>
      </c>
      <c r="C2432" s="94" t="s">
        <v>9</v>
      </c>
      <c r="D2432" s="94" t="s">
        <v>25</v>
      </c>
      <c r="E2432" s="94" t="s">
        <v>1012</v>
      </c>
      <c r="F2432" s="94" t="s">
        <v>149</v>
      </c>
      <c r="G2432" s="96">
        <v>12238.1</v>
      </c>
      <c r="H2432" s="96">
        <f>H2433</f>
        <v>12238.099999999999</v>
      </c>
      <c r="I2432" s="96">
        <f t="shared" ref="I2432:K2432" si="1196">I2433</f>
        <v>9419.3799999999992</v>
      </c>
      <c r="J2432" s="96">
        <f t="shared" si="1196"/>
        <v>9419.3799999999992</v>
      </c>
      <c r="K2432" s="96">
        <f t="shared" si="1196"/>
        <v>8623.1317899999995</v>
      </c>
      <c r="L2432" s="96">
        <f t="shared" si="1185"/>
        <v>70.461360750443291</v>
      </c>
      <c r="M2432" s="96">
        <f t="shared" si="1186"/>
        <v>91.546702543054849</v>
      </c>
    </row>
    <row r="2433" spans="1:14">
      <c r="A2433" s="93" t="s">
        <v>150</v>
      </c>
      <c r="B2433" s="94" t="s">
        <v>157</v>
      </c>
      <c r="C2433" s="94" t="s">
        <v>9</v>
      </c>
      <c r="D2433" s="94" t="s">
        <v>25</v>
      </c>
      <c r="E2433" s="94" t="s">
        <v>1012</v>
      </c>
      <c r="F2433" s="94" t="s">
        <v>151</v>
      </c>
      <c r="G2433" s="96">
        <v>12238.1</v>
      </c>
      <c r="H2433" s="96">
        <f>11619.3+618.8</f>
        <v>12238.099999999999</v>
      </c>
      <c r="I2433" s="96">
        <v>9419.3799999999992</v>
      </c>
      <c r="J2433" s="96">
        <v>9419.3799999999992</v>
      </c>
      <c r="K2433" s="96">
        <v>8623.1317899999995</v>
      </c>
      <c r="L2433" s="96">
        <f t="shared" si="1185"/>
        <v>70.461360750443291</v>
      </c>
      <c r="M2433" s="96">
        <f t="shared" si="1186"/>
        <v>91.546702543054849</v>
      </c>
    </row>
    <row r="2434" spans="1:14">
      <c r="A2434" s="93" t="s">
        <v>152</v>
      </c>
      <c r="B2434" s="94" t="s">
        <v>157</v>
      </c>
      <c r="C2434" s="94" t="s">
        <v>9</v>
      </c>
      <c r="D2434" s="94" t="s">
        <v>25</v>
      </c>
      <c r="E2434" s="94" t="s">
        <v>1012</v>
      </c>
      <c r="F2434" s="94" t="s">
        <v>153</v>
      </c>
      <c r="G2434" s="96">
        <v>568.20000000000005</v>
      </c>
      <c r="H2434" s="96">
        <f>H2435</f>
        <v>568.20000000000005</v>
      </c>
      <c r="I2434" s="96">
        <f t="shared" ref="I2434:K2434" si="1197">I2435</f>
        <v>449.5</v>
      </c>
      <c r="J2434" s="96">
        <f t="shared" si="1197"/>
        <v>449.5</v>
      </c>
      <c r="K2434" s="96">
        <f t="shared" si="1197"/>
        <v>352.52310999999997</v>
      </c>
      <c r="L2434" s="96">
        <f t="shared" si="1185"/>
        <v>62.042082013375563</v>
      </c>
      <c r="M2434" s="96">
        <f t="shared" si="1186"/>
        <v>78.425608453837597</v>
      </c>
    </row>
    <row r="2435" spans="1:14" ht="25.5">
      <c r="A2435" s="93" t="s">
        <v>154</v>
      </c>
      <c r="B2435" s="94" t="s">
        <v>157</v>
      </c>
      <c r="C2435" s="94" t="s">
        <v>9</v>
      </c>
      <c r="D2435" s="94" t="s">
        <v>25</v>
      </c>
      <c r="E2435" s="94" t="s">
        <v>1012</v>
      </c>
      <c r="F2435" s="94" t="s">
        <v>155</v>
      </c>
      <c r="G2435" s="96">
        <v>568.20000000000005</v>
      </c>
      <c r="H2435" s="96">
        <v>568.20000000000005</v>
      </c>
      <c r="I2435" s="96">
        <v>449.5</v>
      </c>
      <c r="J2435" s="96">
        <v>449.5</v>
      </c>
      <c r="K2435" s="96">
        <v>352.52310999999997</v>
      </c>
      <c r="L2435" s="96">
        <f t="shared" si="1185"/>
        <v>62.042082013375563</v>
      </c>
      <c r="M2435" s="96">
        <f t="shared" si="1186"/>
        <v>78.425608453837597</v>
      </c>
    </row>
    <row r="2436" spans="1:14">
      <c r="A2436" s="93" t="s">
        <v>160</v>
      </c>
      <c r="B2436" s="94" t="s">
        <v>157</v>
      </c>
      <c r="C2436" s="94" t="s">
        <v>9</v>
      </c>
      <c r="D2436" s="94" t="s">
        <v>25</v>
      </c>
      <c r="E2436" s="94" t="s">
        <v>1012</v>
      </c>
      <c r="F2436" s="94" t="s">
        <v>161</v>
      </c>
      <c r="G2436" s="96">
        <v>3.2</v>
      </c>
      <c r="H2436" s="96">
        <f>H2437</f>
        <v>3.2</v>
      </c>
      <c r="I2436" s="96">
        <f t="shared" ref="I2436:K2436" si="1198">I2437</f>
        <v>2.4</v>
      </c>
      <c r="J2436" s="96">
        <f t="shared" si="1198"/>
        <v>2.4</v>
      </c>
      <c r="K2436" s="96">
        <f t="shared" si="1198"/>
        <v>0.29199999999999998</v>
      </c>
      <c r="L2436" s="96">
        <f t="shared" si="1185"/>
        <v>9.1249999999999982</v>
      </c>
      <c r="M2436" s="96">
        <f t="shared" si="1186"/>
        <v>12.166666666666666</v>
      </c>
    </row>
    <row r="2437" spans="1:14">
      <c r="A2437" s="93" t="s">
        <v>162</v>
      </c>
      <c r="B2437" s="94" t="s">
        <v>157</v>
      </c>
      <c r="C2437" s="94" t="s">
        <v>9</v>
      </c>
      <c r="D2437" s="94" t="s">
        <v>25</v>
      </c>
      <c r="E2437" s="94" t="s">
        <v>1012</v>
      </c>
      <c r="F2437" s="94" t="s">
        <v>163</v>
      </c>
      <c r="G2437" s="96">
        <v>3.2</v>
      </c>
      <c r="H2437" s="96">
        <v>3.2</v>
      </c>
      <c r="I2437" s="96">
        <v>2.4</v>
      </c>
      <c r="J2437" s="96">
        <v>2.4</v>
      </c>
      <c r="K2437" s="96">
        <v>0.29199999999999998</v>
      </c>
      <c r="L2437" s="96">
        <f t="shared" si="1185"/>
        <v>9.1249999999999982</v>
      </c>
      <c r="M2437" s="96">
        <f t="shared" si="1186"/>
        <v>12.166666666666666</v>
      </c>
    </row>
    <row r="2438" spans="1:14">
      <c r="A2438" s="107" t="s">
        <v>0</v>
      </c>
      <c r="B2438" s="108" t="s">
        <v>0</v>
      </c>
      <c r="C2438" s="95" t="s">
        <v>0</v>
      </c>
      <c r="D2438" s="95" t="s">
        <v>0</v>
      </c>
      <c r="E2438" s="95" t="s">
        <v>0</v>
      </c>
      <c r="F2438" s="95" t="s">
        <v>0</v>
      </c>
      <c r="G2438" s="109" t="s">
        <v>0</v>
      </c>
      <c r="H2438" s="109"/>
      <c r="I2438" s="109"/>
      <c r="J2438" s="109"/>
      <c r="K2438" s="109"/>
      <c r="L2438" s="109"/>
      <c r="M2438" s="109"/>
    </row>
    <row r="2439" spans="1:14" ht="25.5">
      <c r="A2439" s="110" t="s">
        <v>1013</v>
      </c>
      <c r="B2439" s="111" t="s">
        <v>1014</v>
      </c>
      <c r="C2439" s="95" t="s">
        <v>0</v>
      </c>
      <c r="D2439" s="95" t="s">
        <v>0</v>
      </c>
      <c r="E2439" s="95" t="s">
        <v>0</v>
      </c>
      <c r="F2439" s="95" t="s">
        <v>0</v>
      </c>
      <c r="G2439" s="112">
        <v>948760.4</v>
      </c>
      <c r="H2439" s="112">
        <f>H2440</f>
        <v>977432.10947000002</v>
      </c>
      <c r="I2439" s="112">
        <f t="shared" ref="I2439:K2439" si="1199">I2440</f>
        <v>587013.15431000001</v>
      </c>
      <c r="J2439" s="112">
        <f t="shared" si="1199"/>
        <v>585347.72600999998</v>
      </c>
      <c r="K2439" s="112">
        <f t="shared" si="1199"/>
        <v>572879.32046000008</v>
      </c>
      <c r="L2439" s="112">
        <f t="shared" si="1185"/>
        <v>58.610650797080574</v>
      </c>
      <c r="M2439" s="112">
        <f t="shared" si="1186"/>
        <v>97.59224580467648</v>
      </c>
    </row>
    <row r="2440" spans="1:14">
      <c r="A2440" s="93" t="s">
        <v>8</v>
      </c>
      <c r="B2440" s="94" t="s">
        <v>1014</v>
      </c>
      <c r="C2440" s="94" t="s">
        <v>9</v>
      </c>
      <c r="D2440" s="95" t="s">
        <v>0</v>
      </c>
      <c r="E2440" s="95" t="s">
        <v>0</v>
      </c>
      <c r="F2440" s="95" t="s">
        <v>0</v>
      </c>
      <c r="G2440" s="96">
        <v>948760.4</v>
      </c>
      <c r="H2440" s="96">
        <f>H2441+H2448+H2463+H2486</f>
        <v>977432.10947000002</v>
      </c>
      <c r="I2440" s="96">
        <f t="shared" ref="I2440:K2440" si="1200">I2441+I2448+I2463+I2486</f>
        <v>587013.15431000001</v>
      </c>
      <c r="J2440" s="96">
        <f t="shared" si="1200"/>
        <v>585347.72600999998</v>
      </c>
      <c r="K2440" s="96">
        <f t="shared" si="1200"/>
        <v>572879.32046000008</v>
      </c>
      <c r="L2440" s="96">
        <f t="shared" si="1185"/>
        <v>58.610650797080574</v>
      </c>
      <c r="M2440" s="96">
        <f t="shared" si="1186"/>
        <v>97.59224580467648</v>
      </c>
    </row>
    <row r="2441" spans="1:14" ht="25.5">
      <c r="A2441" s="93" t="s">
        <v>10</v>
      </c>
      <c r="B2441" s="94" t="s">
        <v>1014</v>
      </c>
      <c r="C2441" s="94" t="s">
        <v>9</v>
      </c>
      <c r="D2441" s="94" t="s">
        <v>11</v>
      </c>
      <c r="E2441" s="95" t="s">
        <v>0</v>
      </c>
      <c r="F2441" s="95" t="s">
        <v>0</v>
      </c>
      <c r="G2441" s="96">
        <v>3182.2</v>
      </c>
      <c r="H2441" s="96">
        <f>H2442</f>
        <v>3182.2</v>
      </c>
      <c r="I2441" s="96">
        <f t="shared" ref="I2441:K2445" si="1201">I2442</f>
        <v>3182.2</v>
      </c>
      <c r="J2441" s="96">
        <f t="shared" si="1201"/>
        <v>3182.2</v>
      </c>
      <c r="K2441" s="96">
        <f t="shared" si="1201"/>
        <v>3168.66102</v>
      </c>
      <c r="L2441" s="96">
        <f t="shared" si="1185"/>
        <v>99.574540255169381</v>
      </c>
      <c r="M2441" s="96">
        <f t="shared" si="1186"/>
        <v>99.574540255169381</v>
      </c>
    </row>
    <row r="2442" spans="1:14" ht="25.5">
      <c r="A2442" s="93" t="s">
        <v>1015</v>
      </c>
      <c r="B2442" s="94" t="s">
        <v>1014</v>
      </c>
      <c r="C2442" s="94" t="s">
        <v>9</v>
      </c>
      <c r="D2442" s="94" t="s">
        <v>11</v>
      </c>
      <c r="E2442" s="94" t="s">
        <v>1016</v>
      </c>
      <c r="F2442" s="95" t="s">
        <v>0</v>
      </c>
      <c r="G2442" s="96">
        <v>3182.2</v>
      </c>
      <c r="H2442" s="96">
        <f>H2443</f>
        <v>3182.2</v>
      </c>
      <c r="I2442" s="96">
        <f t="shared" si="1201"/>
        <v>3182.2</v>
      </c>
      <c r="J2442" s="96">
        <f t="shared" si="1201"/>
        <v>3182.2</v>
      </c>
      <c r="K2442" s="96">
        <f t="shared" si="1201"/>
        <v>3168.66102</v>
      </c>
      <c r="L2442" s="96">
        <f t="shared" si="1185"/>
        <v>99.574540255169381</v>
      </c>
      <c r="M2442" s="96">
        <f t="shared" si="1186"/>
        <v>99.574540255169381</v>
      </c>
    </row>
    <row r="2443" spans="1:14">
      <c r="A2443" s="93" t="s">
        <v>1017</v>
      </c>
      <c r="B2443" s="94" t="s">
        <v>1014</v>
      </c>
      <c r="C2443" s="94" t="s">
        <v>9</v>
      </c>
      <c r="D2443" s="94" t="s">
        <v>11</v>
      </c>
      <c r="E2443" s="94" t="s">
        <v>1018</v>
      </c>
      <c r="F2443" s="95" t="s">
        <v>0</v>
      </c>
      <c r="G2443" s="96">
        <v>3182.2</v>
      </c>
      <c r="H2443" s="96">
        <f>H2444</f>
        <v>3182.2</v>
      </c>
      <c r="I2443" s="96">
        <f t="shared" si="1201"/>
        <v>3182.2</v>
      </c>
      <c r="J2443" s="96">
        <f t="shared" si="1201"/>
        <v>3182.2</v>
      </c>
      <c r="K2443" s="96">
        <f t="shared" si="1201"/>
        <v>3168.66102</v>
      </c>
      <c r="L2443" s="96">
        <f t="shared" si="1185"/>
        <v>99.574540255169381</v>
      </c>
      <c r="M2443" s="96">
        <f t="shared" si="1186"/>
        <v>99.574540255169381</v>
      </c>
    </row>
    <row r="2444" spans="1:14">
      <c r="A2444" s="93" t="s">
        <v>146</v>
      </c>
      <c r="B2444" s="94" t="s">
        <v>1014</v>
      </c>
      <c r="C2444" s="94" t="s">
        <v>9</v>
      </c>
      <c r="D2444" s="94" t="s">
        <v>11</v>
      </c>
      <c r="E2444" s="94" t="s">
        <v>1019</v>
      </c>
      <c r="F2444" s="95" t="s">
        <v>0</v>
      </c>
      <c r="G2444" s="96">
        <v>3182.2</v>
      </c>
      <c r="H2444" s="96">
        <f>H2445</f>
        <v>3182.2</v>
      </c>
      <c r="I2444" s="96">
        <f t="shared" si="1201"/>
        <v>3182.2</v>
      </c>
      <c r="J2444" s="96">
        <f t="shared" si="1201"/>
        <v>3182.2</v>
      </c>
      <c r="K2444" s="96">
        <f t="shared" si="1201"/>
        <v>3168.66102</v>
      </c>
      <c r="L2444" s="96">
        <f t="shared" si="1185"/>
        <v>99.574540255169381</v>
      </c>
      <c r="M2444" s="96">
        <f t="shared" si="1186"/>
        <v>99.574540255169381</v>
      </c>
    </row>
    <row r="2445" spans="1:14" ht="38.25">
      <c r="A2445" s="93" t="s">
        <v>148</v>
      </c>
      <c r="B2445" s="94" t="s">
        <v>1014</v>
      </c>
      <c r="C2445" s="94" t="s">
        <v>9</v>
      </c>
      <c r="D2445" s="94" t="s">
        <v>11</v>
      </c>
      <c r="E2445" s="94" t="s">
        <v>1019</v>
      </c>
      <c r="F2445" s="94" t="s">
        <v>149</v>
      </c>
      <c r="G2445" s="96">
        <v>3182.2</v>
      </c>
      <c r="H2445" s="96">
        <f>H2446</f>
        <v>3182.2</v>
      </c>
      <c r="I2445" s="96">
        <f t="shared" si="1201"/>
        <v>3182.2</v>
      </c>
      <c r="J2445" s="96">
        <f t="shared" si="1201"/>
        <v>3182.2</v>
      </c>
      <c r="K2445" s="96">
        <f t="shared" si="1201"/>
        <v>3168.66102</v>
      </c>
      <c r="L2445" s="96">
        <f t="shared" si="1185"/>
        <v>99.574540255169381</v>
      </c>
      <c r="M2445" s="96">
        <f t="shared" si="1186"/>
        <v>99.574540255169381</v>
      </c>
    </row>
    <row r="2446" spans="1:14">
      <c r="A2446" s="93" t="s">
        <v>150</v>
      </c>
      <c r="B2446" s="94" t="s">
        <v>1014</v>
      </c>
      <c r="C2446" s="94" t="s">
        <v>9</v>
      </c>
      <c r="D2446" s="94" t="s">
        <v>11</v>
      </c>
      <c r="E2446" s="94" t="s">
        <v>1019</v>
      </c>
      <c r="F2446" s="94" t="s">
        <v>151</v>
      </c>
      <c r="G2446" s="96">
        <v>3182.2</v>
      </c>
      <c r="H2446" s="96">
        <v>3182.2</v>
      </c>
      <c r="I2446" s="96">
        <v>3182.2</v>
      </c>
      <c r="J2446" s="96">
        <v>3182.2</v>
      </c>
      <c r="K2446" s="96">
        <v>3168.66102</v>
      </c>
      <c r="L2446" s="96">
        <f t="shared" si="1185"/>
        <v>99.574540255169381</v>
      </c>
      <c r="M2446" s="96">
        <f t="shared" si="1186"/>
        <v>99.574540255169381</v>
      </c>
    </row>
    <row r="2447" spans="1:14" s="29" customFormat="1">
      <c r="A2447" s="93"/>
      <c r="B2447" s="94"/>
      <c r="C2447" s="94"/>
      <c r="D2447" s="94"/>
      <c r="E2447" s="94"/>
      <c r="F2447" s="94"/>
      <c r="G2447" s="96"/>
      <c r="H2447" s="96"/>
      <c r="I2447" s="96"/>
      <c r="J2447" s="96"/>
      <c r="K2447" s="96"/>
      <c r="L2447" s="96"/>
      <c r="M2447" s="96"/>
      <c r="N2447" s="60"/>
    </row>
    <row r="2448" spans="1:14" ht="38.25">
      <c r="A2448" s="93" t="s">
        <v>12</v>
      </c>
      <c r="B2448" s="94" t="s">
        <v>1014</v>
      </c>
      <c r="C2448" s="94" t="s">
        <v>9</v>
      </c>
      <c r="D2448" s="94" t="s">
        <v>13</v>
      </c>
      <c r="E2448" s="95" t="s">
        <v>0</v>
      </c>
      <c r="F2448" s="95" t="s">
        <v>0</v>
      </c>
      <c r="G2448" s="96">
        <v>5640.9</v>
      </c>
      <c r="H2448" s="96">
        <f>H2449</f>
        <v>9570.3114700000006</v>
      </c>
      <c r="I2448" s="96">
        <f t="shared" ref="I2448:K2448" si="1202">I2449</f>
        <v>9570.3114700000006</v>
      </c>
      <c r="J2448" s="96">
        <f t="shared" si="1202"/>
        <v>9570.3114700000006</v>
      </c>
      <c r="K2448" s="96">
        <f t="shared" si="1202"/>
        <v>9570.3114700000006</v>
      </c>
      <c r="L2448" s="96">
        <f t="shared" si="1185"/>
        <v>100</v>
      </c>
      <c r="M2448" s="96">
        <f t="shared" si="1186"/>
        <v>100</v>
      </c>
    </row>
    <row r="2449" spans="1:14" ht="38.25">
      <c r="A2449" s="93" t="s">
        <v>1020</v>
      </c>
      <c r="B2449" s="94" t="s">
        <v>1014</v>
      </c>
      <c r="C2449" s="94" t="s">
        <v>9</v>
      </c>
      <c r="D2449" s="94" t="s">
        <v>13</v>
      </c>
      <c r="E2449" s="94" t="s">
        <v>1021</v>
      </c>
      <c r="F2449" s="95" t="s">
        <v>0</v>
      </c>
      <c r="G2449" s="96">
        <v>5640.9</v>
      </c>
      <c r="H2449" s="96">
        <f>H2450+H2456</f>
        <v>9570.3114700000006</v>
      </c>
      <c r="I2449" s="96">
        <f t="shared" ref="I2449:K2449" si="1203">I2450+I2456</f>
        <v>9570.3114700000006</v>
      </c>
      <c r="J2449" s="96">
        <f t="shared" si="1203"/>
        <v>9570.3114700000006</v>
      </c>
      <c r="K2449" s="96">
        <f t="shared" si="1203"/>
        <v>9570.3114700000006</v>
      </c>
      <c r="L2449" s="96">
        <f t="shared" si="1185"/>
        <v>100</v>
      </c>
      <c r="M2449" s="96">
        <f t="shared" si="1186"/>
        <v>100</v>
      </c>
    </row>
    <row r="2450" spans="1:14">
      <c r="A2450" s="93" t="s">
        <v>1022</v>
      </c>
      <c r="B2450" s="94" t="s">
        <v>1014</v>
      </c>
      <c r="C2450" s="94" t="s">
        <v>9</v>
      </c>
      <c r="D2450" s="94" t="s">
        <v>13</v>
      </c>
      <c r="E2450" s="94" t="s">
        <v>1023</v>
      </c>
      <c r="F2450" s="95" t="s">
        <v>0</v>
      </c>
      <c r="G2450" s="96">
        <v>4174.8</v>
      </c>
      <c r="H2450" s="96">
        <f>H2451</f>
        <v>7187.3377399999999</v>
      </c>
      <c r="I2450" s="96">
        <f t="shared" ref="I2450:K2450" si="1204">I2451</f>
        <v>7187.3377399999999</v>
      </c>
      <c r="J2450" s="96">
        <f t="shared" si="1204"/>
        <v>7187.3377399999999</v>
      </c>
      <c r="K2450" s="96">
        <f t="shared" si="1204"/>
        <v>7187.3377399999999</v>
      </c>
      <c r="L2450" s="96">
        <f t="shared" si="1185"/>
        <v>100</v>
      </c>
      <c r="M2450" s="96">
        <f t="shared" si="1186"/>
        <v>100</v>
      </c>
    </row>
    <row r="2451" spans="1:14" ht="25.5">
      <c r="A2451" s="93" t="s">
        <v>1024</v>
      </c>
      <c r="B2451" s="94" t="s">
        <v>1014</v>
      </c>
      <c r="C2451" s="94" t="s">
        <v>9</v>
      </c>
      <c r="D2451" s="94" t="s">
        <v>13</v>
      </c>
      <c r="E2451" s="94" t="s">
        <v>1025</v>
      </c>
      <c r="F2451" s="95" t="s">
        <v>0</v>
      </c>
      <c r="G2451" s="96">
        <v>4174.8</v>
      </c>
      <c r="H2451" s="96">
        <f>H2452+H2454</f>
        <v>7187.3377399999999</v>
      </c>
      <c r="I2451" s="96">
        <f t="shared" ref="I2451:K2451" si="1205">I2452+I2454</f>
        <v>7187.3377399999999</v>
      </c>
      <c r="J2451" s="96">
        <f t="shared" si="1205"/>
        <v>7187.3377399999999</v>
      </c>
      <c r="K2451" s="96">
        <f t="shared" si="1205"/>
        <v>7187.3377399999999</v>
      </c>
      <c r="L2451" s="96">
        <f t="shared" si="1185"/>
        <v>100</v>
      </c>
      <c r="M2451" s="96">
        <f t="shared" si="1186"/>
        <v>100</v>
      </c>
    </row>
    <row r="2452" spans="1:14" ht="38.25">
      <c r="A2452" s="93" t="s">
        <v>148</v>
      </c>
      <c r="B2452" s="94" t="s">
        <v>1014</v>
      </c>
      <c r="C2452" s="94" t="s">
        <v>9</v>
      </c>
      <c r="D2452" s="94" t="s">
        <v>13</v>
      </c>
      <c r="E2452" s="94" t="s">
        <v>1025</v>
      </c>
      <c r="F2452" s="94" t="s">
        <v>149</v>
      </c>
      <c r="G2452" s="96">
        <v>3982.3</v>
      </c>
      <c r="H2452" s="96">
        <f>H2453</f>
        <v>6634.64102</v>
      </c>
      <c r="I2452" s="96">
        <f t="shared" ref="I2452:K2452" si="1206">I2453</f>
        <v>6634.64102</v>
      </c>
      <c r="J2452" s="96">
        <f t="shared" si="1206"/>
        <v>6634.64102</v>
      </c>
      <c r="K2452" s="96">
        <f t="shared" si="1206"/>
        <v>6634.64102</v>
      </c>
      <c r="L2452" s="96">
        <f t="shared" si="1185"/>
        <v>100</v>
      </c>
      <c r="M2452" s="96">
        <f t="shared" si="1186"/>
        <v>100</v>
      </c>
    </row>
    <row r="2453" spans="1:14">
      <c r="A2453" s="93" t="s">
        <v>150</v>
      </c>
      <c r="B2453" s="94" t="s">
        <v>1014</v>
      </c>
      <c r="C2453" s="94" t="s">
        <v>9</v>
      </c>
      <c r="D2453" s="94" t="s">
        <v>13</v>
      </c>
      <c r="E2453" s="94" t="s">
        <v>1025</v>
      </c>
      <c r="F2453" s="94" t="s">
        <v>151</v>
      </c>
      <c r="G2453" s="96">
        <v>3982.3</v>
      </c>
      <c r="H2453" s="96">
        <f>6589.30502+45.336</f>
        <v>6634.64102</v>
      </c>
      <c r="I2453" s="96">
        <v>6634.64102</v>
      </c>
      <c r="J2453" s="96">
        <v>6634.64102</v>
      </c>
      <c r="K2453" s="96">
        <v>6634.64102</v>
      </c>
      <c r="L2453" s="96">
        <f t="shared" si="1185"/>
        <v>100</v>
      </c>
      <c r="M2453" s="96">
        <f t="shared" si="1186"/>
        <v>100</v>
      </c>
    </row>
    <row r="2454" spans="1:14">
      <c r="A2454" s="93" t="s">
        <v>152</v>
      </c>
      <c r="B2454" s="94" t="s">
        <v>1014</v>
      </c>
      <c r="C2454" s="94" t="s">
        <v>9</v>
      </c>
      <c r="D2454" s="94" t="s">
        <v>13</v>
      </c>
      <c r="E2454" s="94" t="s">
        <v>1025</v>
      </c>
      <c r="F2454" s="94" t="s">
        <v>153</v>
      </c>
      <c r="G2454" s="96">
        <v>192.5</v>
      </c>
      <c r="H2454" s="96">
        <f>H2455</f>
        <v>552.69672000000003</v>
      </c>
      <c r="I2454" s="96">
        <f t="shared" ref="I2454:K2454" si="1207">I2455</f>
        <v>552.69672000000003</v>
      </c>
      <c r="J2454" s="96">
        <f t="shared" si="1207"/>
        <v>552.69672000000003</v>
      </c>
      <c r="K2454" s="96">
        <f t="shared" si="1207"/>
        <v>552.69672000000003</v>
      </c>
      <c r="L2454" s="96">
        <f t="shared" si="1185"/>
        <v>100</v>
      </c>
      <c r="M2454" s="96">
        <f t="shared" si="1186"/>
        <v>100</v>
      </c>
    </row>
    <row r="2455" spans="1:14" ht="25.5">
      <c r="A2455" s="93" t="s">
        <v>154</v>
      </c>
      <c r="B2455" s="94" t="s">
        <v>1014</v>
      </c>
      <c r="C2455" s="94" t="s">
        <v>9</v>
      </c>
      <c r="D2455" s="94" t="s">
        <v>13</v>
      </c>
      <c r="E2455" s="94" t="s">
        <v>1025</v>
      </c>
      <c r="F2455" s="94" t="s">
        <v>155</v>
      </c>
      <c r="G2455" s="96">
        <v>192.5</v>
      </c>
      <c r="H2455" s="96">
        <v>552.69672000000003</v>
      </c>
      <c r="I2455" s="96">
        <v>552.69672000000003</v>
      </c>
      <c r="J2455" s="96">
        <v>552.69672000000003</v>
      </c>
      <c r="K2455" s="96">
        <v>552.69672000000003</v>
      </c>
      <c r="L2455" s="96">
        <f t="shared" si="1185"/>
        <v>100</v>
      </c>
      <c r="M2455" s="96">
        <f t="shared" si="1186"/>
        <v>100</v>
      </c>
    </row>
    <row r="2456" spans="1:14">
      <c r="A2456" s="93" t="s">
        <v>1026</v>
      </c>
      <c r="B2456" s="94" t="s">
        <v>1014</v>
      </c>
      <c r="C2456" s="94" t="s">
        <v>9</v>
      </c>
      <c r="D2456" s="94" t="s">
        <v>13</v>
      </c>
      <c r="E2456" s="94" t="s">
        <v>1027</v>
      </c>
      <c r="F2456" s="95" t="s">
        <v>0</v>
      </c>
      <c r="G2456" s="96">
        <v>1466.1</v>
      </c>
      <c r="H2456" s="96">
        <f>H2457</f>
        <v>2382.9737300000002</v>
      </c>
      <c r="I2456" s="96">
        <f t="shared" ref="I2456:K2456" si="1208">I2457</f>
        <v>2382.9737299999997</v>
      </c>
      <c r="J2456" s="96">
        <f t="shared" si="1208"/>
        <v>2382.9737299999997</v>
      </c>
      <c r="K2456" s="96">
        <f t="shared" si="1208"/>
        <v>2382.9737299999997</v>
      </c>
      <c r="L2456" s="96">
        <f t="shared" si="1185"/>
        <v>99.999999999999972</v>
      </c>
      <c r="M2456" s="96">
        <f t="shared" si="1186"/>
        <v>100</v>
      </c>
    </row>
    <row r="2457" spans="1:14" ht="25.5">
      <c r="A2457" s="93" t="s">
        <v>1028</v>
      </c>
      <c r="B2457" s="94" t="s">
        <v>1014</v>
      </c>
      <c r="C2457" s="94" t="s">
        <v>9</v>
      </c>
      <c r="D2457" s="94" t="s">
        <v>13</v>
      </c>
      <c r="E2457" s="94" t="s">
        <v>1029</v>
      </c>
      <c r="F2457" s="95" t="s">
        <v>0</v>
      </c>
      <c r="G2457" s="96">
        <v>1466.1</v>
      </c>
      <c r="H2457" s="96">
        <f>H2458+H2460</f>
        <v>2382.9737300000002</v>
      </c>
      <c r="I2457" s="96">
        <f t="shared" ref="I2457:K2457" si="1209">I2458+I2460</f>
        <v>2382.9737299999997</v>
      </c>
      <c r="J2457" s="96">
        <f t="shared" si="1209"/>
        <v>2382.9737299999997</v>
      </c>
      <c r="K2457" s="96">
        <f t="shared" si="1209"/>
        <v>2382.9737299999997</v>
      </c>
      <c r="L2457" s="96">
        <f t="shared" si="1185"/>
        <v>99.999999999999972</v>
      </c>
      <c r="M2457" s="96">
        <f t="shared" si="1186"/>
        <v>100</v>
      </c>
    </row>
    <row r="2458" spans="1:14" ht="38.25">
      <c r="A2458" s="93" t="s">
        <v>148</v>
      </c>
      <c r="B2458" s="94" t="s">
        <v>1014</v>
      </c>
      <c r="C2458" s="94" t="s">
        <v>9</v>
      </c>
      <c r="D2458" s="94" t="s">
        <v>13</v>
      </c>
      <c r="E2458" s="94" t="s">
        <v>1029</v>
      </c>
      <c r="F2458" s="94" t="s">
        <v>149</v>
      </c>
      <c r="G2458" s="96">
        <v>1369.9</v>
      </c>
      <c r="H2458" s="96">
        <f>H2459</f>
        <v>2168.0612800000004</v>
      </c>
      <c r="I2458" s="96">
        <f t="shared" ref="I2458:K2458" si="1210">I2459</f>
        <v>2168.0612799999999</v>
      </c>
      <c r="J2458" s="96">
        <f t="shared" si="1210"/>
        <v>2168.0612799999999</v>
      </c>
      <c r="K2458" s="96">
        <f t="shared" si="1210"/>
        <v>2168.0612799999999</v>
      </c>
      <c r="L2458" s="96">
        <f t="shared" si="1185"/>
        <v>99.999999999999972</v>
      </c>
      <c r="M2458" s="96">
        <f t="shared" si="1186"/>
        <v>100</v>
      </c>
    </row>
    <row r="2459" spans="1:14">
      <c r="A2459" s="93" t="s">
        <v>150</v>
      </c>
      <c r="B2459" s="94" t="s">
        <v>1014</v>
      </c>
      <c r="C2459" s="94" t="s">
        <v>9</v>
      </c>
      <c r="D2459" s="94" t="s">
        <v>13</v>
      </c>
      <c r="E2459" s="94" t="s">
        <v>1029</v>
      </c>
      <c r="F2459" s="94" t="s">
        <v>151</v>
      </c>
      <c r="G2459" s="96">
        <v>1369.9</v>
      </c>
      <c r="H2459" s="96">
        <f>2125.49128+42.57</f>
        <v>2168.0612800000004</v>
      </c>
      <c r="I2459" s="96">
        <v>2168.0612799999999</v>
      </c>
      <c r="J2459" s="96">
        <v>2168.0612799999999</v>
      </c>
      <c r="K2459" s="96">
        <v>2168.0612799999999</v>
      </c>
      <c r="L2459" s="96">
        <f t="shared" si="1185"/>
        <v>99.999999999999972</v>
      </c>
      <c r="M2459" s="96">
        <f t="shared" si="1186"/>
        <v>100</v>
      </c>
    </row>
    <row r="2460" spans="1:14">
      <c r="A2460" s="93" t="s">
        <v>152</v>
      </c>
      <c r="B2460" s="94" t="s">
        <v>1014</v>
      </c>
      <c r="C2460" s="94" t="s">
        <v>9</v>
      </c>
      <c r="D2460" s="94" t="s">
        <v>13</v>
      </c>
      <c r="E2460" s="94" t="s">
        <v>1029</v>
      </c>
      <c r="F2460" s="94" t="s">
        <v>153</v>
      </c>
      <c r="G2460" s="96">
        <v>96.2</v>
      </c>
      <c r="H2460" s="96">
        <f>H2461</f>
        <v>214.91245000000001</v>
      </c>
      <c r="I2460" s="96">
        <f t="shared" ref="I2460:K2460" si="1211">I2461</f>
        <v>214.91245000000001</v>
      </c>
      <c r="J2460" s="96">
        <f t="shared" si="1211"/>
        <v>214.91245000000001</v>
      </c>
      <c r="K2460" s="96">
        <f t="shared" si="1211"/>
        <v>214.91245000000001</v>
      </c>
      <c r="L2460" s="96">
        <f t="shared" si="1185"/>
        <v>100</v>
      </c>
      <c r="M2460" s="96">
        <f t="shared" si="1186"/>
        <v>100</v>
      </c>
    </row>
    <row r="2461" spans="1:14" ht="25.5">
      <c r="A2461" s="93" t="s">
        <v>154</v>
      </c>
      <c r="B2461" s="94" t="s">
        <v>1014</v>
      </c>
      <c r="C2461" s="94" t="s">
        <v>9</v>
      </c>
      <c r="D2461" s="94" t="s">
        <v>13</v>
      </c>
      <c r="E2461" s="94" t="s">
        <v>1029</v>
      </c>
      <c r="F2461" s="94" t="s">
        <v>155</v>
      </c>
      <c r="G2461" s="96">
        <v>96.2</v>
      </c>
      <c r="H2461" s="96">
        <v>214.91245000000001</v>
      </c>
      <c r="I2461" s="96">
        <v>214.91245000000001</v>
      </c>
      <c r="J2461" s="96">
        <v>214.91245000000001</v>
      </c>
      <c r="K2461" s="96">
        <v>214.91245000000001</v>
      </c>
      <c r="L2461" s="96">
        <f t="shared" si="1185"/>
        <v>100</v>
      </c>
      <c r="M2461" s="96">
        <f t="shared" si="1186"/>
        <v>100</v>
      </c>
    </row>
    <row r="2462" spans="1:14" s="29" customFormat="1">
      <c r="A2462" s="93"/>
      <c r="B2462" s="94"/>
      <c r="C2462" s="94"/>
      <c r="D2462" s="94"/>
      <c r="E2462" s="94"/>
      <c r="F2462" s="94"/>
      <c r="G2462" s="96"/>
      <c r="H2462" s="96"/>
      <c r="I2462" s="96"/>
      <c r="J2462" s="96"/>
      <c r="K2462" s="96"/>
      <c r="L2462" s="96"/>
      <c r="M2462" s="96"/>
      <c r="N2462" s="60"/>
    </row>
    <row r="2463" spans="1:14" ht="38.25">
      <c r="A2463" s="93" t="s">
        <v>14</v>
      </c>
      <c r="B2463" s="94" t="s">
        <v>1014</v>
      </c>
      <c r="C2463" s="94" t="s">
        <v>9</v>
      </c>
      <c r="D2463" s="94" t="s">
        <v>15</v>
      </c>
      <c r="E2463" s="95" t="s">
        <v>0</v>
      </c>
      <c r="F2463" s="95" t="s">
        <v>0</v>
      </c>
      <c r="G2463" s="96">
        <v>201509.5</v>
      </c>
      <c r="H2463" s="96">
        <f>H2464+H2476+H2481</f>
        <v>203208.5</v>
      </c>
      <c r="I2463" s="96">
        <f t="shared" ref="I2463:K2463" si="1212">I2464+I2476+I2481</f>
        <v>148691.95343999998</v>
      </c>
      <c r="J2463" s="96">
        <f t="shared" si="1212"/>
        <v>148195.95343999998</v>
      </c>
      <c r="K2463" s="96">
        <f t="shared" si="1212"/>
        <v>145856.54991</v>
      </c>
      <c r="L2463" s="96">
        <f t="shared" si="1185"/>
        <v>71.776795709825137</v>
      </c>
      <c r="M2463" s="96">
        <f t="shared" si="1186"/>
        <v>98.093102239628507</v>
      </c>
    </row>
    <row r="2464" spans="1:14" ht="25.5">
      <c r="A2464" s="93" t="s">
        <v>788</v>
      </c>
      <c r="B2464" s="94" t="s">
        <v>1014</v>
      </c>
      <c r="C2464" s="94" t="s">
        <v>9</v>
      </c>
      <c r="D2464" s="94" t="s">
        <v>15</v>
      </c>
      <c r="E2464" s="94" t="s">
        <v>789</v>
      </c>
      <c r="F2464" s="95" t="s">
        <v>0</v>
      </c>
      <c r="G2464" s="96">
        <v>187752.7</v>
      </c>
      <c r="H2464" s="96">
        <f>H2465</f>
        <v>187752.7</v>
      </c>
      <c r="I2464" s="96">
        <f t="shared" ref="I2464:K2464" si="1213">I2465</f>
        <v>136702.39999999999</v>
      </c>
      <c r="J2464" s="96">
        <f t="shared" si="1213"/>
        <v>136206.39999999999</v>
      </c>
      <c r="K2464" s="96">
        <f t="shared" si="1213"/>
        <v>133866.99742999999</v>
      </c>
      <c r="L2464" s="96">
        <f t="shared" si="1185"/>
        <v>71.299639062447568</v>
      </c>
      <c r="M2464" s="96">
        <f t="shared" si="1186"/>
        <v>97.925857505062083</v>
      </c>
    </row>
    <row r="2465" spans="1:13" ht="25.5">
      <c r="A2465" s="93" t="s">
        <v>790</v>
      </c>
      <c r="B2465" s="94" t="s">
        <v>1014</v>
      </c>
      <c r="C2465" s="94" t="s">
        <v>9</v>
      </c>
      <c r="D2465" s="94" t="s">
        <v>15</v>
      </c>
      <c r="E2465" s="94" t="s">
        <v>791</v>
      </c>
      <c r="F2465" s="95" t="s">
        <v>0</v>
      </c>
      <c r="G2465" s="96">
        <v>187752.7</v>
      </c>
      <c r="H2465" s="96">
        <f>H2466+H2473</f>
        <v>187752.7</v>
      </c>
      <c r="I2465" s="96">
        <f t="shared" ref="I2465:K2465" si="1214">I2466+I2473</f>
        <v>136702.39999999999</v>
      </c>
      <c r="J2465" s="96">
        <f t="shared" si="1214"/>
        <v>136206.39999999999</v>
      </c>
      <c r="K2465" s="96">
        <f t="shared" si="1214"/>
        <v>133866.99742999999</v>
      </c>
      <c r="L2465" s="96">
        <f t="shared" si="1185"/>
        <v>71.299639062447568</v>
      </c>
      <c r="M2465" s="96">
        <f t="shared" si="1186"/>
        <v>97.925857505062083</v>
      </c>
    </row>
    <row r="2466" spans="1:13">
      <c r="A2466" s="93" t="s">
        <v>146</v>
      </c>
      <c r="B2466" s="94" t="s">
        <v>1014</v>
      </c>
      <c r="C2466" s="94" t="s">
        <v>9</v>
      </c>
      <c r="D2466" s="94" t="s">
        <v>15</v>
      </c>
      <c r="E2466" s="94" t="s">
        <v>792</v>
      </c>
      <c r="F2466" s="95" t="s">
        <v>0</v>
      </c>
      <c r="G2466" s="96">
        <v>179629.8</v>
      </c>
      <c r="H2466" s="96">
        <f>H2467+H2469+H2471</f>
        <v>181629.80000000002</v>
      </c>
      <c r="I2466" s="96">
        <f t="shared" ref="I2466:K2466" si="1215">I2467+I2469+I2471</f>
        <v>132622.39999999999</v>
      </c>
      <c r="J2466" s="96">
        <f t="shared" si="1215"/>
        <v>132356.4</v>
      </c>
      <c r="K2466" s="96">
        <f t="shared" si="1215"/>
        <v>130083.21595999999</v>
      </c>
      <c r="L2466" s="96">
        <f t="shared" si="1185"/>
        <v>71.619974233303111</v>
      </c>
      <c r="M2466" s="96">
        <f t="shared" si="1186"/>
        <v>98.085403340612146</v>
      </c>
    </row>
    <row r="2467" spans="1:13" ht="38.25">
      <c r="A2467" s="93" t="s">
        <v>148</v>
      </c>
      <c r="B2467" s="94" t="s">
        <v>1014</v>
      </c>
      <c r="C2467" s="94" t="s">
        <v>9</v>
      </c>
      <c r="D2467" s="94" t="s">
        <v>15</v>
      </c>
      <c r="E2467" s="94" t="s">
        <v>792</v>
      </c>
      <c r="F2467" s="94" t="s">
        <v>149</v>
      </c>
      <c r="G2467" s="96">
        <v>144490.9</v>
      </c>
      <c r="H2467" s="96">
        <f>H2468</f>
        <v>145090.90000000002</v>
      </c>
      <c r="I2467" s="96">
        <f t="shared" ref="I2467:K2467" si="1216">I2468</f>
        <v>107593.60000000001</v>
      </c>
      <c r="J2467" s="96">
        <f t="shared" si="1216"/>
        <v>107593.60000000001</v>
      </c>
      <c r="K2467" s="96">
        <f t="shared" si="1216"/>
        <v>106713.69533</v>
      </c>
      <c r="L2467" s="96">
        <f t="shared" si="1185"/>
        <v>73.549543996212023</v>
      </c>
      <c r="M2467" s="96">
        <f t="shared" si="1186"/>
        <v>99.182196087871404</v>
      </c>
    </row>
    <row r="2468" spans="1:13">
      <c r="A2468" s="93" t="s">
        <v>150</v>
      </c>
      <c r="B2468" s="94" t="s">
        <v>1014</v>
      </c>
      <c r="C2468" s="94" t="s">
        <v>9</v>
      </c>
      <c r="D2468" s="94" t="s">
        <v>15</v>
      </c>
      <c r="E2468" s="94" t="s">
        <v>792</v>
      </c>
      <c r="F2468" s="94" t="s">
        <v>151</v>
      </c>
      <c r="G2468" s="96">
        <v>144490.9</v>
      </c>
      <c r="H2468" s="96">
        <f>137980.7+7110.2</f>
        <v>145090.90000000002</v>
      </c>
      <c r="I2468" s="96">
        <v>107593.60000000001</v>
      </c>
      <c r="J2468" s="96">
        <v>107593.60000000001</v>
      </c>
      <c r="K2468" s="96">
        <v>106713.69533</v>
      </c>
      <c r="L2468" s="96">
        <f t="shared" si="1185"/>
        <v>73.549543996212023</v>
      </c>
      <c r="M2468" s="96">
        <f t="shared" si="1186"/>
        <v>99.182196087871404</v>
      </c>
    </row>
    <row r="2469" spans="1:13">
      <c r="A2469" s="93" t="s">
        <v>152</v>
      </c>
      <c r="B2469" s="94" t="s">
        <v>1014</v>
      </c>
      <c r="C2469" s="94" t="s">
        <v>9</v>
      </c>
      <c r="D2469" s="94" t="s">
        <v>15</v>
      </c>
      <c r="E2469" s="94" t="s">
        <v>792</v>
      </c>
      <c r="F2469" s="94" t="s">
        <v>153</v>
      </c>
      <c r="G2469" s="96">
        <v>34911.9</v>
      </c>
      <c r="H2469" s="96">
        <f>H2470</f>
        <v>36311.9</v>
      </c>
      <c r="I2469" s="96">
        <f t="shared" ref="I2469:K2469" si="1217">I2470</f>
        <v>24878.799999999999</v>
      </c>
      <c r="J2469" s="96">
        <f t="shared" si="1217"/>
        <v>24678.799999999999</v>
      </c>
      <c r="K2469" s="96">
        <f t="shared" si="1217"/>
        <v>23288.624629999998</v>
      </c>
      <c r="L2469" s="96">
        <f t="shared" si="1185"/>
        <v>64.134965755027963</v>
      </c>
      <c r="M2469" s="96">
        <f t="shared" si="1186"/>
        <v>93.6083116147081</v>
      </c>
    </row>
    <row r="2470" spans="1:13" ht="25.5">
      <c r="A2470" s="93" t="s">
        <v>154</v>
      </c>
      <c r="B2470" s="94" t="s">
        <v>1014</v>
      </c>
      <c r="C2470" s="94" t="s">
        <v>9</v>
      </c>
      <c r="D2470" s="94" t="s">
        <v>15</v>
      </c>
      <c r="E2470" s="94" t="s">
        <v>792</v>
      </c>
      <c r="F2470" s="94" t="s">
        <v>155</v>
      </c>
      <c r="G2470" s="96">
        <v>34911.9</v>
      </c>
      <c r="H2470" s="96">
        <v>36311.9</v>
      </c>
      <c r="I2470" s="96">
        <v>24878.799999999999</v>
      </c>
      <c r="J2470" s="96">
        <v>24678.799999999999</v>
      </c>
      <c r="K2470" s="96">
        <v>23288.624629999998</v>
      </c>
      <c r="L2470" s="96">
        <f t="shared" si="1185"/>
        <v>64.134965755027963</v>
      </c>
      <c r="M2470" s="96">
        <f t="shared" si="1186"/>
        <v>93.6083116147081</v>
      </c>
    </row>
    <row r="2471" spans="1:13">
      <c r="A2471" s="93" t="s">
        <v>160</v>
      </c>
      <c r="B2471" s="94" t="s">
        <v>1014</v>
      </c>
      <c r="C2471" s="94" t="s">
        <v>9</v>
      </c>
      <c r="D2471" s="94" t="s">
        <v>15</v>
      </c>
      <c r="E2471" s="94" t="s">
        <v>792</v>
      </c>
      <c r="F2471" s="94" t="s">
        <v>161</v>
      </c>
      <c r="G2471" s="96">
        <v>227</v>
      </c>
      <c r="H2471" s="96">
        <f>H2472</f>
        <v>227</v>
      </c>
      <c r="I2471" s="96">
        <f t="shared" ref="I2471:K2471" si="1218">I2472</f>
        <v>150</v>
      </c>
      <c r="J2471" s="96">
        <f t="shared" si="1218"/>
        <v>84</v>
      </c>
      <c r="K2471" s="96">
        <f t="shared" si="1218"/>
        <v>80.896000000000001</v>
      </c>
      <c r="L2471" s="96">
        <f t="shared" ref="L2471:L2534" si="1219">K2471/H2471*100</f>
        <v>35.637004405286341</v>
      </c>
      <c r="M2471" s="96">
        <f t="shared" ref="M2471:M2534" si="1220">K2471/I2471*100</f>
        <v>53.930666666666674</v>
      </c>
    </row>
    <row r="2472" spans="1:13">
      <c r="A2472" s="93" t="s">
        <v>162</v>
      </c>
      <c r="B2472" s="94" t="s">
        <v>1014</v>
      </c>
      <c r="C2472" s="94" t="s">
        <v>9</v>
      </c>
      <c r="D2472" s="94" t="s">
        <v>15</v>
      </c>
      <c r="E2472" s="94" t="s">
        <v>792</v>
      </c>
      <c r="F2472" s="94" t="s">
        <v>163</v>
      </c>
      <c r="G2472" s="96">
        <v>227</v>
      </c>
      <c r="H2472" s="96">
        <v>227</v>
      </c>
      <c r="I2472" s="96">
        <v>150</v>
      </c>
      <c r="J2472" s="96">
        <v>84</v>
      </c>
      <c r="K2472" s="96">
        <v>80.896000000000001</v>
      </c>
      <c r="L2472" s="96">
        <f t="shared" si="1219"/>
        <v>35.637004405286341</v>
      </c>
      <c r="M2472" s="96">
        <f t="shared" si="1220"/>
        <v>53.930666666666674</v>
      </c>
    </row>
    <row r="2473" spans="1:13">
      <c r="A2473" s="93" t="s">
        <v>275</v>
      </c>
      <c r="B2473" s="94" t="s">
        <v>1014</v>
      </c>
      <c r="C2473" s="94" t="s">
        <v>9</v>
      </c>
      <c r="D2473" s="94" t="s">
        <v>15</v>
      </c>
      <c r="E2473" s="94" t="s">
        <v>1030</v>
      </c>
      <c r="F2473" s="95" t="s">
        <v>0</v>
      </c>
      <c r="G2473" s="96">
        <v>8122.9</v>
      </c>
      <c r="H2473" s="96">
        <f>H2474</f>
        <v>6122.9</v>
      </c>
      <c r="I2473" s="96">
        <f t="shared" ref="I2473:K2474" si="1221">I2474</f>
        <v>4080</v>
      </c>
      <c r="J2473" s="96">
        <f t="shared" si="1221"/>
        <v>3850</v>
      </c>
      <c r="K2473" s="96">
        <f t="shared" si="1221"/>
        <v>3783.7814699999999</v>
      </c>
      <c r="L2473" s="96">
        <f t="shared" si="1219"/>
        <v>61.797211615410994</v>
      </c>
      <c r="M2473" s="96">
        <f t="shared" si="1220"/>
        <v>92.73974191176471</v>
      </c>
    </row>
    <row r="2474" spans="1:13">
      <c r="A2474" s="93" t="s">
        <v>152</v>
      </c>
      <c r="B2474" s="94" t="s">
        <v>1014</v>
      </c>
      <c r="C2474" s="94" t="s">
        <v>9</v>
      </c>
      <c r="D2474" s="94" t="s">
        <v>15</v>
      </c>
      <c r="E2474" s="94" t="s">
        <v>1030</v>
      </c>
      <c r="F2474" s="94" t="s">
        <v>153</v>
      </c>
      <c r="G2474" s="96">
        <v>8122.9</v>
      </c>
      <c r="H2474" s="96">
        <f>H2475</f>
        <v>6122.9</v>
      </c>
      <c r="I2474" s="96">
        <f t="shared" si="1221"/>
        <v>4080</v>
      </c>
      <c r="J2474" s="96">
        <f t="shared" si="1221"/>
        <v>3850</v>
      </c>
      <c r="K2474" s="96">
        <f t="shared" si="1221"/>
        <v>3783.7814699999999</v>
      </c>
      <c r="L2474" s="96">
        <f t="shared" si="1219"/>
        <v>61.797211615410994</v>
      </c>
      <c r="M2474" s="96">
        <f t="shared" si="1220"/>
        <v>92.73974191176471</v>
      </c>
    </row>
    <row r="2475" spans="1:13" ht="25.5">
      <c r="A2475" s="93" t="s">
        <v>154</v>
      </c>
      <c r="B2475" s="94" t="s">
        <v>1014</v>
      </c>
      <c r="C2475" s="94" t="s">
        <v>9</v>
      </c>
      <c r="D2475" s="94" t="s">
        <v>15</v>
      </c>
      <c r="E2475" s="94" t="s">
        <v>1030</v>
      </c>
      <c r="F2475" s="94" t="s">
        <v>155</v>
      </c>
      <c r="G2475" s="96">
        <v>8122.9</v>
      </c>
      <c r="H2475" s="96">
        <v>6122.9</v>
      </c>
      <c r="I2475" s="96">
        <v>4080</v>
      </c>
      <c r="J2475" s="96">
        <v>3850</v>
      </c>
      <c r="K2475" s="96">
        <v>3783.7814699999999</v>
      </c>
      <c r="L2475" s="96">
        <f t="shared" si="1219"/>
        <v>61.797211615410994</v>
      </c>
      <c r="M2475" s="96">
        <f t="shared" si="1220"/>
        <v>92.73974191176471</v>
      </c>
    </row>
    <row r="2476" spans="1:13" ht="25.5">
      <c r="A2476" s="93" t="s">
        <v>1015</v>
      </c>
      <c r="B2476" s="94" t="s">
        <v>1014</v>
      </c>
      <c r="C2476" s="94" t="s">
        <v>9</v>
      </c>
      <c r="D2476" s="94" t="s">
        <v>15</v>
      </c>
      <c r="E2476" s="94" t="s">
        <v>1016</v>
      </c>
      <c r="F2476" s="95" t="s">
        <v>0</v>
      </c>
      <c r="G2476" s="96">
        <v>13756.8</v>
      </c>
      <c r="H2476" s="96">
        <f>H2477</f>
        <v>13756.8</v>
      </c>
      <c r="I2476" s="96">
        <f t="shared" ref="I2476:K2479" si="1222">I2477</f>
        <v>10290.55344</v>
      </c>
      <c r="J2476" s="96">
        <f t="shared" si="1222"/>
        <v>10290.55344</v>
      </c>
      <c r="K2476" s="96">
        <f t="shared" si="1222"/>
        <v>10290.55248</v>
      </c>
      <c r="L2476" s="96">
        <f t="shared" si="1219"/>
        <v>74.803387997208659</v>
      </c>
      <c r="M2476" s="96">
        <f t="shared" si="1220"/>
        <v>99.999990671055698</v>
      </c>
    </row>
    <row r="2477" spans="1:13">
      <c r="A2477" s="93" t="s">
        <v>1031</v>
      </c>
      <c r="B2477" s="94" t="s">
        <v>1014</v>
      </c>
      <c r="C2477" s="94" t="s">
        <v>9</v>
      </c>
      <c r="D2477" s="94" t="s">
        <v>15</v>
      </c>
      <c r="E2477" s="94" t="s">
        <v>1032</v>
      </c>
      <c r="F2477" s="95" t="s">
        <v>0</v>
      </c>
      <c r="G2477" s="96">
        <v>13756.8</v>
      </c>
      <c r="H2477" s="96">
        <f>H2478</f>
        <v>13756.8</v>
      </c>
      <c r="I2477" s="96">
        <f t="shared" si="1222"/>
        <v>10290.55344</v>
      </c>
      <c r="J2477" s="96">
        <f t="shared" si="1222"/>
        <v>10290.55344</v>
      </c>
      <c r="K2477" s="96">
        <f t="shared" si="1222"/>
        <v>10290.55248</v>
      </c>
      <c r="L2477" s="96">
        <f t="shared" si="1219"/>
        <v>74.803387997208659</v>
      </c>
      <c r="M2477" s="96">
        <f t="shared" si="1220"/>
        <v>99.999990671055698</v>
      </c>
    </row>
    <row r="2478" spans="1:13">
      <c r="A2478" s="93" t="s">
        <v>146</v>
      </c>
      <c r="B2478" s="94" t="s">
        <v>1014</v>
      </c>
      <c r="C2478" s="94" t="s">
        <v>9</v>
      </c>
      <c r="D2478" s="94" t="s">
        <v>15</v>
      </c>
      <c r="E2478" s="94" t="s">
        <v>1033</v>
      </c>
      <c r="F2478" s="95" t="s">
        <v>0</v>
      </c>
      <c r="G2478" s="96">
        <v>13756.8</v>
      </c>
      <c r="H2478" s="96">
        <f>H2479</f>
        <v>13756.8</v>
      </c>
      <c r="I2478" s="96">
        <f t="shared" si="1222"/>
        <v>10290.55344</v>
      </c>
      <c r="J2478" s="96">
        <f t="shared" si="1222"/>
        <v>10290.55344</v>
      </c>
      <c r="K2478" s="96">
        <f t="shared" si="1222"/>
        <v>10290.55248</v>
      </c>
      <c r="L2478" s="96">
        <f t="shared" si="1219"/>
        <v>74.803387997208659</v>
      </c>
      <c r="M2478" s="96">
        <f t="shared" si="1220"/>
        <v>99.999990671055698</v>
      </c>
    </row>
    <row r="2479" spans="1:13" ht="38.25">
      <c r="A2479" s="93" t="s">
        <v>148</v>
      </c>
      <c r="B2479" s="94" t="s">
        <v>1014</v>
      </c>
      <c r="C2479" s="94" t="s">
        <v>9</v>
      </c>
      <c r="D2479" s="94" t="s">
        <v>15</v>
      </c>
      <c r="E2479" s="94" t="s">
        <v>1033</v>
      </c>
      <c r="F2479" s="94" t="s">
        <v>149</v>
      </c>
      <c r="G2479" s="96">
        <v>13756.8</v>
      </c>
      <c r="H2479" s="96">
        <f>H2480</f>
        <v>13756.8</v>
      </c>
      <c r="I2479" s="96">
        <f t="shared" si="1222"/>
        <v>10290.55344</v>
      </c>
      <c r="J2479" s="96">
        <f t="shared" si="1222"/>
        <v>10290.55344</v>
      </c>
      <c r="K2479" s="96">
        <f t="shared" si="1222"/>
        <v>10290.55248</v>
      </c>
      <c r="L2479" s="96">
        <f t="shared" si="1219"/>
        <v>74.803387997208659</v>
      </c>
      <c r="M2479" s="96">
        <f t="shared" si="1220"/>
        <v>99.999990671055698</v>
      </c>
    </row>
    <row r="2480" spans="1:13">
      <c r="A2480" s="93" t="s">
        <v>150</v>
      </c>
      <c r="B2480" s="94" t="s">
        <v>1014</v>
      </c>
      <c r="C2480" s="94" t="s">
        <v>9</v>
      </c>
      <c r="D2480" s="94" t="s">
        <v>15</v>
      </c>
      <c r="E2480" s="94" t="s">
        <v>1033</v>
      </c>
      <c r="F2480" s="94" t="s">
        <v>151</v>
      </c>
      <c r="G2480" s="96">
        <v>13756.8</v>
      </c>
      <c r="H2480" s="96">
        <f>13731.24656+25.55344</f>
        <v>13756.8</v>
      </c>
      <c r="I2480" s="96">
        <v>10290.55344</v>
      </c>
      <c r="J2480" s="96">
        <v>10290.55344</v>
      </c>
      <c r="K2480" s="96">
        <v>10290.55248</v>
      </c>
      <c r="L2480" s="96">
        <f t="shared" si="1219"/>
        <v>74.803387997208659</v>
      </c>
      <c r="M2480" s="96">
        <f t="shared" si="1220"/>
        <v>99.999990671055698</v>
      </c>
    </row>
    <row r="2481" spans="1:14" s="29" customFormat="1">
      <c r="A2481" s="104" t="s">
        <v>659</v>
      </c>
      <c r="B2481" s="94" t="s">
        <v>1014</v>
      </c>
      <c r="C2481" s="94" t="s">
        <v>9</v>
      </c>
      <c r="D2481" s="94" t="s">
        <v>15</v>
      </c>
      <c r="E2481" s="102" t="s">
        <v>660</v>
      </c>
      <c r="F2481" s="94"/>
      <c r="G2481" s="96"/>
      <c r="H2481" s="96">
        <f>H2482</f>
        <v>1699</v>
      </c>
      <c r="I2481" s="96">
        <f t="shared" ref="I2481:K2483" si="1223">I2482</f>
        <v>1699</v>
      </c>
      <c r="J2481" s="96">
        <f t="shared" si="1223"/>
        <v>1699</v>
      </c>
      <c r="K2481" s="96">
        <f t="shared" si="1223"/>
        <v>1699</v>
      </c>
      <c r="L2481" s="96">
        <f t="shared" si="1219"/>
        <v>100</v>
      </c>
      <c r="M2481" s="96">
        <f t="shared" si="1220"/>
        <v>100</v>
      </c>
      <c r="N2481" s="60"/>
    </row>
    <row r="2482" spans="1:14" s="29" customFormat="1">
      <c r="A2482" s="104" t="s">
        <v>659</v>
      </c>
      <c r="B2482" s="94" t="s">
        <v>1014</v>
      </c>
      <c r="C2482" s="94" t="s">
        <v>9</v>
      </c>
      <c r="D2482" s="94" t="s">
        <v>15</v>
      </c>
      <c r="E2482" s="102" t="s">
        <v>661</v>
      </c>
      <c r="F2482" s="94"/>
      <c r="G2482" s="96"/>
      <c r="H2482" s="96">
        <f>H2483</f>
        <v>1699</v>
      </c>
      <c r="I2482" s="96">
        <f t="shared" si="1223"/>
        <v>1699</v>
      </c>
      <c r="J2482" s="96">
        <f t="shared" si="1223"/>
        <v>1699</v>
      </c>
      <c r="K2482" s="96">
        <f t="shared" si="1223"/>
        <v>1699</v>
      </c>
      <c r="L2482" s="96">
        <f t="shared" si="1219"/>
        <v>100</v>
      </c>
      <c r="M2482" s="96">
        <f t="shared" si="1220"/>
        <v>100</v>
      </c>
      <c r="N2482" s="60"/>
    </row>
    <row r="2483" spans="1:14" s="29" customFormat="1" ht="18" customHeight="1">
      <c r="A2483" s="93" t="s">
        <v>152</v>
      </c>
      <c r="B2483" s="94" t="s">
        <v>1014</v>
      </c>
      <c r="C2483" s="94" t="s">
        <v>9</v>
      </c>
      <c r="D2483" s="94" t="s">
        <v>15</v>
      </c>
      <c r="E2483" s="102" t="s">
        <v>661</v>
      </c>
      <c r="F2483" s="94">
        <v>200</v>
      </c>
      <c r="G2483" s="96"/>
      <c r="H2483" s="96">
        <f>H2484</f>
        <v>1699</v>
      </c>
      <c r="I2483" s="96">
        <f t="shared" si="1223"/>
        <v>1699</v>
      </c>
      <c r="J2483" s="96">
        <f t="shared" si="1223"/>
        <v>1699</v>
      </c>
      <c r="K2483" s="96">
        <f t="shared" si="1223"/>
        <v>1699</v>
      </c>
      <c r="L2483" s="96">
        <f t="shared" si="1219"/>
        <v>100</v>
      </c>
      <c r="M2483" s="96">
        <f t="shared" si="1220"/>
        <v>100</v>
      </c>
      <c r="N2483" s="60"/>
    </row>
    <row r="2484" spans="1:14" s="29" customFormat="1" ht="18" customHeight="1">
      <c r="A2484" s="93" t="s">
        <v>154</v>
      </c>
      <c r="B2484" s="94" t="s">
        <v>1014</v>
      </c>
      <c r="C2484" s="94" t="s">
        <v>9</v>
      </c>
      <c r="D2484" s="94" t="s">
        <v>15</v>
      </c>
      <c r="E2484" s="102" t="s">
        <v>661</v>
      </c>
      <c r="F2484" s="94">
        <v>240</v>
      </c>
      <c r="G2484" s="96"/>
      <c r="H2484" s="96">
        <v>1699</v>
      </c>
      <c r="I2484" s="96">
        <v>1699</v>
      </c>
      <c r="J2484" s="96">
        <v>1699</v>
      </c>
      <c r="K2484" s="96">
        <v>1699</v>
      </c>
      <c r="L2484" s="96">
        <f t="shared" si="1219"/>
        <v>100</v>
      </c>
      <c r="M2484" s="96">
        <f t="shared" si="1220"/>
        <v>100</v>
      </c>
      <c r="N2484" s="60"/>
    </row>
    <row r="2485" spans="1:14" s="29" customFormat="1">
      <c r="A2485" s="93"/>
      <c r="B2485" s="94"/>
      <c r="C2485" s="94"/>
      <c r="D2485" s="94"/>
      <c r="E2485" s="94"/>
      <c r="F2485" s="94"/>
      <c r="G2485" s="96"/>
      <c r="H2485" s="96"/>
      <c r="I2485" s="96"/>
      <c r="J2485" s="96"/>
      <c r="K2485" s="96"/>
      <c r="L2485" s="96"/>
      <c r="M2485" s="96"/>
      <c r="N2485" s="60"/>
    </row>
    <row r="2486" spans="1:14">
      <c r="A2486" s="93" t="s">
        <v>24</v>
      </c>
      <c r="B2486" s="94" t="s">
        <v>1014</v>
      </c>
      <c r="C2486" s="94" t="s">
        <v>9</v>
      </c>
      <c r="D2486" s="94" t="s">
        <v>25</v>
      </c>
      <c r="E2486" s="95" t="s">
        <v>0</v>
      </c>
      <c r="F2486" s="95" t="s">
        <v>0</v>
      </c>
      <c r="G2486" s="96">
        <v>738427.8</v>
      </c>
      <c r="H2486" s="96">
        <f>H2487+H2492+H2496</f>
        <v>761471.098</v>
      </c>
      <c r="I2486" s="96">
        <f t="shared" ref="I2486:K2486" si="1224">I2487+I2492+I2496</f>
        <v>425568.68940000003</v>
      </c>
      <c r="J2486" s="96">
        <f t="shared" si="1224"/>
        <v>424399.2611</v>
      </c>
      <c r="K2486" s="96">
        <f t="shared" si="1224"/>
        <v>414283.79806</v>
      </c>
      <c r="L2486" s="96">
        <f t="shared" si="1219"/>
        <v>54.405715351260774</v>
      </c>
      <c r="M2486" s="96">
        <f t="shared" si="1220"/>
        <v>97.348279697007229</v>
      </c>
    </row>
    <row r="2487" spans="1:14" ht="51">
      <c r="A2487" s="93" t="s">
        <v>167</v>
      </c>
      <c r="B2487" s="94" t="s">
        <v>1014</v>
      </c>
      <c r="C2487" s="94" t="s">
        <v>9</v>
      </c>
      <c r="D2487" s="94" t="s">
        <v>25</v>
      </c>
      <c r="E2487" s="94" t="s">
        <v>168</v>
      </c>
      <c r="F2487" s="95" t="s">
        <v>0</v>
      </c>
      <c r="G2487" s="96">
        <v>28934</v>
      </c>
      <c r="H2487" s="96">
        <f>H2488</f>
        <v>28934</v>
      </c>
      <c r="I2487" s="96">
        <f t="shared" ref="I2487:K2490" si="1225">I2488</f>
        <v>12149</v>
      </c>
      <c r="J2487" s="96">
        <f t="shared" si="1225"/>
        <v>12149</v>
      </c>
      <c r="K2487" s="96">
        <f t="shared" si="1225"/>
        <v>12149</v>
      </c>
      <c r="L2487" s="96">
        <f t="shared" si="1219"/>
        <v>41.988663855671525</v>
      </c>
      <c r="M2487" s="96">
        <f t="shared" si="1220"/>
        <v>100</v>
      </c>
    </row>
    <row r="2488" spans="1:14" ht="25.5">
      <c r="A2488" s="93" t="s">
        <v>169</v>
      </c>
      <c r="B2488" s="94" t="s">
        <v>1014</v>
      </c>
      <c r="C2488" s="94" t="s">
        <v>9</v>
      </c>
      <c r="D2488" s="94" t="s">
        <v>25</v>
      </c>
      <c r="E2488" s="94" t="s">
        <v>170</v>
      </c>
      <c r="F2488" s="95" t="s">
        <v>0</v>
      </c>
      <c r="G2488" s="96">
        <v>28934</v>
      </c>
      <c r="H2488" s="96">
        <f>H2489</f>
        <v>28934</v>
      </c>
      <c r="I2488" s="96">
        <f t="shared" si="1225"/>
        <v>12149</v>
      </c>
      <c r="J2488" s="96">
        <f t="shared" si="1225"/>
        <v>12149</v>
      </c>
      <c r="K2488" s="96">
        <f t="shared" si="1225"/>
        <v>12149</v>
      </c>
      <c r="L2488" s="96">
        <f t="shared" si="1219"/>
        <v>41.988663855671525</v>
      </c>
      <c r="M2488" s="96">
        <f t="shared" si="1220"/>
        <v>100</v>
      </c>
    </row>
    <row r="2489" spans="1:14" ht="25.5">
      <c r="A2489" s="93" t="s">
        <v>802</v>
      </c>
      <c r="B2489" s="94" t="s">
        <v>1014</v>
      </c>
      <c r="C2489" s="94" t="s">
        <v>9</v>
      </c>
      <c r="D2489" s="94" t="s">
        <v>25</v>
      </c>
      <c r="E2489" s="94" t="s">
        <v>1034</v>
      </c>
      <c r="F2489" s="95" t="s">
        <v>0</v>
      </c>
      <c r="G2489" s="96">
        <v>28934</v>
      </c>
      <c r="H2489" s="96">
        <f>H2490</f>
        <v>28934</v>
      </c>
      <c r="I2489" s="96">
        <f t="shared" si="1225"/>
        <v>12149</v>
      </c>
      <c r="J2489" s="96">
        <f t="shared" si="1225"/>
        <v>12149</v>
      </c>
      <c r="K2489" s="96">
        <f t="shared" si="1225"/>
        <v>12149</v>
      </c>
      <c r="L2489" s="96">
        <f t="shared" si="1219"/>
        <v>41.988663855671525</v>
      </c>
      <c r="M2489" s="96">
        <f t="shared" si="1220"/>
        <v>100</v>
      </c>
    </row>
    <row r="2490" spans="1:14" ht="25.5">
      <c r="A2490" s="93" t="s">
        <v>130</v>
      </c>
      <c r="B2490" s="94" t="s">
        <v>1014</v>
      </c>
      <c r="C2490" s="94" t="s">
        <v>9</v>
      </c>
      <c r="D2490" s="94" t="s">
        <v>25</v>
      </c>
      <c r="E2490" s="94" t="s">
        <v>1034</v>
      </c>
      <c r="F2490" s="94" t="s">
        <v>131</v>
      </c>
      <c r="G2490" s="96">
        <v>28934</v>
      </c>
      <c r="H2490" s="96">
        <f>H2491</f>
        <v>28934</v>
      </c>
      <c r="I2490" s="96">
        <f t="shared" si="1225"/>
        <v>12149</v>
      </c>
      <c r="J2490" s="96">
        <f t="shared" si="1225"/>
        <v>12149</v>
      </c>
      <c r="K2490" s="96">
        <f t="shared" si="1225"/>
        <v>12149</v>
      </c>
      <c r="L2490" s="96">
        <f t="shared" si="1219"/>
        <v>41.988663855671525</v>
      </c>
      <c r="M2490" s="96">
        <f t="shared" si="1220"/>
        <v>100</v>
      </c>
    </row>
    <row r="2491" spans="1:14">
      <c r="A2491" s="93" t="s">
        <v>165</v>
      </c>
      <c r="B2491" s="94" t="s">
        <v>1014</v>
      </c>
      <c r="C2491" s="94" t="s">
        <v>9</v>
      </c>
      <c r="D2491" s="94" t="s">
        <v>25</v>
      </c>
      <c r="E2491" s="94" t="s">
        <v>1034</v>
      </c>
      <c r="F2491" s="94" t="s">
        <v>166</v>
      </c>
      <c r="G2491" s="96">
        <v>28934</v>
      </c>
      <c r="H2491" s="96">
        <v>28934</v>
      </c>
      <c r="I2491" s="96">
        <v>12149</v>
      </c>
      <c r="J2491" s="96">
        <v>12149</v>
      </c>
      <c r="K2491" s="96">
        <v>12149</v>
      </c>
      <c r="L2491" s="96">
        <f t="shared" si="1219"/>
        <v>41.988663855671525</v>
      </c>
      <c r="M2491" s="96">
        <f t="shared" si="1220"/>
        <v>100</v>
      </c>
    </row>
    <row r="2492" spans="1:14" ht="25.5">
      <c r="A2492" s="93" t="s">
        <v>333</v>
      </c>
      <c r="B2492" s="94" t="s">
        <v>1014</v>
      </c>
      <c r="C2492" s="94" t="s">
        <v>9</v>
      </c>
      <c r="D2492" s="94" t="s">
        <v>25</v>
      </c>
      <c r="E2492" s="94" t="s">
        <v>334</v>
      </c>
      <c r="F2492" s="95" t="s">
        <v>0</v>
      </c>
      <c r="G2492" s="96">
        <v>5460</v>
      </c>
      <c r="H2492" s="96">
        <f>H2493</f>
        <v>5460</v>
      </c>
      <c r="I2492" s="96">
        <f t="shared" ref="I2492:K2494" si="1226">I2493</f>
        <v>1264</v>
      </c>
      <c r="J2492" s="96">
        <f t="shared" si="1226"/>
        <v>1264</v>
      </c>
      <c r="K2492" s="96">
        <f t="shared" si="1226"/>
        <v>1264</v>
      </c>
      <c r="L2492" s="96">
        <v>0</v>
      </c>
      <c r="M2492" s="96">
        <v>0</v>
      </c>
    </row>
    <row r="2493" spans="1:14" ht="25.5">
      <c r="A2493" s="93" t="s">
        <v>802</v>
      </c>
      <c r="B2493" s="94" t="s">
        <v>1014</v>
      </c>
      <c r="C2493" s="94" t="s">
        <v>9</v>
      </c>
      <c r="D2493" s="94" t="s">
        <v>25</v>
      </c>
      <c r="E2493" s="94" t="s">
        <v>1035</v>
      </c>
      <c r="F2493" s="95" t="s">
        <v>0</v>
      </c>
      <c r="G2493" s="96">
        <v>5460</v>
      </c>
      <c r="H2493" s="96">
        <f>H2494</f>
        <v>5460</v>
      </c>
      <c r="I2493" s="96">
        <f t="shared" si="1226"/>
        <v>1264</v>
      </c>
      <c r="J2493" s="96">
        <f t="shared" si="1226"/>
        <v>1264</v>
      </c>
      <c r="K2493" s="96">
        <f t="shared" si="1226"/>
        <v>1264</v>
      </c>
      <c r="L2493" s="96">
        <v>0</v>
      </c>
      <c r="M2493" s="96">
        <v>0</v>
      </c>
    </row>
    <row r="2494" spans="1:14" ht="25.5">
      <c r="A2494" s="93" t="s">
        <v>130</v>
      </c>
      <c r="B2494" s="94" t="s">
        <v>1014</v>
      </c>
      <c r="C2494" s="94" t="s">
        <v>9</v>
      </c>
      <c r="D2494" s="94" t="s">
        <v>25</v>
      </c>
      <c r="E2494" s="94" t="s">
        <v>1035</v>
      </c>
      <c r="F2494" s="94" t="s">
        <v>131</v>
      </c>
      <c r="G2494" s="96">
        <v>5460</v>
      </c>
      <c r="H2494" s="103">
        <f>H2495</f>
        <v>5460</v>
      </c>
      <c r="I2494" s="103">
        <f t="shared" si="1226"/>
        <v>1264</v>
      </c>
      <c r="J2494" s="103">
        <f t="shared" si="1226"/>
        <v>1264</v>
      </c>
      <c r="K2494" s="103">
        <f t="shared" si="1226"/>
        <v>1264</v>
      </c>
      <c r="L2494" s="96">
        <v>0</v>
      </c>
      <c r="M2494" s="96">
        <v>0</v>
      </c>
    </row>
    <row r="2495" spans="1:14">
      <c r="A2495" s="93" t="s">
        <v>165</v>
      </c>
      <c r="B2495" s="94" t="s">
        <v>1014</v>
      </c>
      <c r="C2495" s="94" t="s">
        <v>9</v>
      </c>
      <c r="D2495" s="94" t="s">
        <v>25</v>
      </c>
      <c r="E2495" s="94" t="s">
        <v>1035</v>
      </c>
      <c r="F2495" s="94" t="s">
        <v>166</v>
      </c>
      <c r="G2495" s="96">
        <v>5460</v>
      </c>
      <c r="H2495" s="96">
        <v>5460</v>
      </c>
      <c r="I2495" s="96">
        <v>1264</v>
      </c>
      <c r="J2495" s="96">
        <v>1264</v>
      </c>
      <c r="K2495" s="96">
        <v>1264</v>
      </c>
      <c r="L2495" s="96">
        <v>0</v>
      </c>
      <c r="M2495" s="96">
        <v>0</v>
      </c>
    </row>
    <row r="2496" spans="1:14" ht="25.5">
      <c r="A2496" s="93" t="s">
        <v>788</v>
      </c>
      <c r="B2496" s="94" t="s">
        <v>1014</v>
      </c>
      <c r="C2496" s="94" t="s">
        <v>9</v>
      </c>
      <c r="D2496" s="94" t="s">
        <v>25</v>
      </c>
      <c r="E2496" s="94" t="s">
        <v>789</v>
      </c>
      <c r="F2496" s="95" t="s">
        <v>0</v>
      </c>
      <c r="G2496" s="96">
        <v>704033.8</v>
      </c>
      <c r="H2496" s="96">
        <f>H2497+H2505+H2515+H2525</f>
        <v>727077.098</v>
      </c>
      <c r="I2496" s="96">
        <f t="shared" ref="I2496:K2496" si="1227">I2497+I2505+I2515+I2525</f>
        <v>412155.68940000003</v>
      </c>
      <c r="J2496" s="96">
        <f t="shared" si="1227"/>
        <v>410986.2611</v>
      </c>
      <c r="K2496" s="96">
        <f t="shared" si="1227"/>
        <v>400870.79806</v>
      </c>
      <c r="L2496" s="96">
        <f t="shared" si="1219"/>
        <v>55.134565393778914</v>
      </c>
      <c r="M2496" s="96">
        <f t="shared" si="1220"/>
        <v>97.261983364483427</v>
      </c>
    </row>
    <row r="2497" spans="1:13" ht="51">
      <c r="A2497" s="93" t="s">
        <v>1036</v>
      </c>
      <c r="B2497" s="94" t="s">
        <v>1014</v>
      </c>
      <c r="C2497" s="94" t="s">
        <v>9</v>
      </c>
      <c r="D2497" s="94" t="s">
        <v>25</v>
      </c>
      <c r="E2497" s="94" t="s">
        <v>1037</v>
      </c>
      <c r="F2497" s="95" t="s">
        <v>0</v>
      </c>
      <c r="G2497" s="96">
        <v>8734.5</v>
      </c>
      <c r="H2497" s="96">
        <f>H2498</f>
        <v>8734.5</v>
      </c>
      <c r="I2497" s="96">
        <f t="shared" ref="I2497:K2497" si="1228">I2498</f>
        <v>6829.75</v>
      </c>
      <c r="J2497" s="96">
        <f t="shared" si="1228"/>
        <v>6782.5</v>
      </c>
      <c r="K2497" s="96">
        <f t="shared" si="1228"/>
        <v>6579.7014399999998</v>
      </c>
      <c r="L2497" s="96">
        <f t="shared" si="1219"/>
        <v>75.33002965252733</v>
      </c>
      <c r="M2497" s="96">
        <f t="shared" si="1220"/>
        <v>96.338832900179355</v>
      </c>
    </row>
    <row r="2498" spans="1:13">
      <c r="A2498" s="93" t="s">
        <v>128</v>
      </c>
      <c r="B2498" s="94" t="s">
        <v>1014</v>
      </c>
      <c r="C2498" s="94" t="s">
        <v>9</v>
      </c>
      <c r="D2498" s="94" t="s">
        <v>25</v>
      </c>
      <c r="E2498" s="94" t="s">
        <v>1038</v>
      </c>
      <c r="F2498" s="95" t="s">
        <v>0</v>
      </c>
      <c r="G2498" s="96">
        <v>8734.5</v>
      </c>
      <c r="H2498" s="96">
        <f>H2499+H2501+H2503</f>
        <v>8734.5</v>
      </c>
      <c r="I2498" s="96">
        <f t="shared" ref="I2498:K2498" si="1229">I2499+I2501+I2503</f>
        <v>6829.75</v>
      </c>
      <c r="J2498" s="96">
        <f t="shared" si="1229"/>
        <v>6782.5</v>
      </c>
      <c r="K2498" s="96">
        <f t="shared" si="1229"/>
        <v>6579.7014399999998</v>
      </c>
      <c r="L2498" s="96">
        <f t="shared" si="1219"/>
        <v>75.33002965252733</v>
      </c>
      <c r="M2498" s="96">
        <f t="shared" si="1220"/>
        <v>96.338832900179355</v>
      </c>
    </row>
    <row r="2499" spans="1:13" ht="38.25">
      <c r="A2499" s="93" t="s">
        <v>148</v>
      </c>
      <c r="B2499" s="94" t="s">
        <v>1014</v>
      </c>
      <c r="C2499" s="94" t="s">
        <v>9</v>
      </c>
      <c r="D2499" s="94" t="s">
        <v>25</v>
      </c>
      <c r="E2499" s="94" t="s">
        <v>1038</v>
      </c>
      <c r="F2499" s="94" t="s">
        <v>149</v>
      </c>
      <c r="G2499" s="96">
        <v>4632.3999999999996</v>
      </c>
      <c r="H2499" s="96">
        <f>H2500</f>
        <v>4632.3999999999996</v>
      </c>
      <c r="I2499" s="96">
        <f t="shared" ref="I2499:K2499" si="1230">I2500</f>
        <v>3468</v>
      </c>
      <c r="J2499" s="96">
        <f t="shared" si="1230"/>
        <v>3468</v>
      </c>
      <c r="K2499" s="96">
        <f t="shared" si="1230"/>
        <v>3418.7460000000001</v>
      </c>
      <c r="L2499" s="96">
        <f t="shared" si="1219"/>
        <v>73.800751230463703</v>
      </c>
      <c r="M2499" s="96">
        <f t="shared" si="1220"/>
        <v>98.579757785467123</v>
      </c>
    </row>
    <row r="2500" spans="1:13">
      <c r="A2500" s="93" t="s">
        <v>323</v>
      </c>
      <c r="B2500" s="94" t="s">
        <v>1014</v>
      </c>
      <c r="C2500" s="94" t="s">
        <v>9</v>
      </c>
      <c r="D2500" s="94" t="s">
        <v>25</v>
      </c>
      <c r="E2500" s="94" t="s">
        <v>1038</v>
      </c>
      <c r="F2500" s="94" t="s">
        <v>324</v>
      </c>
      <c r="G2500" s="96">
        <v>4632.3999999999996</v>
      </c>
      <c r="H2500" s="103">
        <f>4471.4+161</f>
        <v>4632.3999999999996</v>
      </c>
      <c r="I2500" s="96">
        <v>3468</v>
      </c>
      <c r="J2500" s="96">
        <v>3468</v>
      </c>
      <c r="K2500" s="96">
        <v>3418.7460000000001</v>
      </c>
      <c r="L2500" s="96">
        <f t="shared" si="1219"/>
        <v>73.800751230463703</v>
      </c>
      <c r="M2500" s="96">
        <f t="shared" si="1220"/>
        <v>98.579757785467123</v>
      </c>
    </row>
    <row r="2501" spans="1:13">
      <c r="A2501" s="93" t="s">
        <v>152</v>
      </c>
      <c r="B2501" s="94" t="s">
        <v>1014</v>
      </c>
      <c r="C2501" s="94" t="s">
        <v>9</v>
      </c>
      <c r="D2501" s="94" t="s">
        <v>25</v>
      </c>
      <c r="E2501" s="94" t="s">
        <v>1038</v>
      </c>
      <c r="F2501" s="94" t="s">
        <v>153</v>
      </c>
      <c r="G2501" s="96">
        <v>4075.1</v>
      </c>
      <c r="H2501" s="96">
        <f>H2502</f>
        <v>4075.1</v>
      </c>
      <c r="I2501" s="96">
        <f t="shared" ref="I2501:K2501" si="1231">I2502</f>
        <v>3341.5</v>
      </c>
      <c r="J2501" s="96">
        <f t="shared" si="1231"/>
        <v>3294.5</v>
      </c>
      <c r="K2501" s="96">
        <f t="shared" si="1231"/>
        <v>3147.4767900000002</v>
      </c>
      <c r="L2501" s="96">
        <f t="shared" si="1219"/>
        <v>77.236798851561929</v>
      </c>
      <c r="M2501" s="96">
        <f t="shared" si="1220"/>
        <v>94.193529552596146</v>
      </c>
    </row>
    <row r="2502" spans="1:13" ht="25.5">
      <c r="A2502" s="93" t="s">
        <v>154</v>
      </c>
      <c r="B2502" s="94" t="s">
        <v>1014</v>
      </c>
      <c r="C2502" s="94" t="s">
        <v>9</v>
      </c>
      <c r="D2502" s="94" t="s">
        <v>25</v>
      </c>
      <c r="E2502" s="94" t="s">
        <v>1038</v>
      </c>
      <c r="F2502" s="94" t="s">
        <v>155</v>
      </c>
      <c r="G2502" s="96">
        <v>4075.1</v>
      </c>
      <c r="H2502" s="96">
        <v>4075.1</v>
      </c>
      <c r="I2502" s="96">
        <v>3341.5</v>
      </c>
      <c r="J2502" s="96">
        <v>3294.5</v>
      </c>
      <c r="K2502" s="96">
        <v>3147.4767900000002</v>
      </c>
      <c r="L2502" s="96">
        <f t="shared" si="1219"/>
        <v>77.236798851561929</v>
      </c>
      <c r="M2502" s="96">
        <f t="shared" si="1220"/>
        <v>94.193529552596146</v>
      </c>
    </row>
    <row r="2503" spans="1:13">
      <c r="A2503" s="93" t="s">
        <v>160</v>
      </c>
      <c r="B2503" s="94" t="s">
        <v>1014</v>
      </c>
      <c r="C2503" s="94" t="s">
        <v>9</v>
      </c>
      <c r="D2503" s="94" t="s">
        <v>25</v>
      </c>
      <c r="E2503" s="94" t="s">
        <v>1038</v>
      </c>
      <c r="F2503" s="94" t="s">
        <v>161</v>
      </c>
      <c r="G2503" s="96">
        <v>27</v>
      </c>
      <c r="H2503" s="96">
        <f>H2504</f>
        <v>27</v>
      </c>
      <c r="I2503" s="96">
        <f t="shared" ref="I2503:K2503" si="1232">I2504</f>
        <v>20.25</v>
      </c>
      <c r="J2503" s="96">
        <f t="shared" si="1232"/>
        <v>20</v>
      </c>
      <c r="K2503" s="96">
        <f t="shared" si="1232"/>
        <v>13.47865</v>
      </c>
      <c r="L2503" s="96">
        <f t="shared" si="1219"/>
        <v>49.920925925925921</v>
      </c>
      <c r="M2503" s="96">
        <f t="shared" si="1220"/>
        <v>66.561234567901238</v>
      </c>
    </row>
    <row r="2504" spans="1:13">
      <c r="A2504" s="93" t="s">
        <v>162</v>
      </c>
      <c r="B2504" s="94" t="s">
        <v>1014</v>
      </c>
      <c r="C2504" s="94" t="s">
        <v>9</v>
      </c>
      <c r="D2504" s="94" t="s">
        <v>25</v>
      </c>
      <c r="E2504" s="94" t="s">
        <v>1038</v>
      </c>
      <c r="F2504" s="94" t="s">
        <v>163</v>
      </c>
      <c r="G2504" s="96">
        <v>27</v>
      </c>
      <c r="H2504" s="96">
        <v>27</v>
      </c>
      <c r="I2504" s="96">
        <v>20.25</v>
      </c>
      <c r="J2504" s="96">
        <v>20</v>
      </c>
      <c r="K2504" s="114">
        <v>13.47865</v>
      </c>
      <c r="L2504" s="96">
        <f t="shared" si="1219"/>
        <v>49.920925925925921</v>
      </c>
      <c r="M2504" s="96">
        <f t="shared" si="1220"/>
        <v>66.561234567901238</v>
      </c>
    </row>
    <row r="2505" spans="1:13" ht="38.25">
      <c r="A2505" s="93" t="s">
        <v>1039</v>
      </c>
      <c r="B2505" s="94" t="s">
        <v>1014</v>
      </c>
      <c r="C2505" s="94" t="s">
        <v>9</v>
      </c>
      <c r="D2505" s="94" t="s">
        <v>25</v>
      </c>
      <c r="E2505" s="94" t="s">
        <v>1040</v>
      </c>
      <c r="F2505" s="95" t="s">
        <v>0</v>
      </c>
      <c r="G2505" s="96">
        <v>273716</v>
      </c>
      <c r="H2505" s="96">
        <f>H2506+H2509+H2512</f>
        <v>273716</v>
      </c>
      <c r="I2505" s="96">
        <f t="shared" ref="I2505:K2505" si="1233">I2506+I2509+I2512</f>
        <v>135217.20000000001</v>
      </c>
      <c r="J2505" s="96">
        <f t="shared" si="1233"/>
        <v>135217.20000000001</v>
      </c>
      <c r="K2505" s="96">
        <f t="shared" si="1233"/>
        <v>135217.20000000001</v>
      </c>
      <c r="L2505" s="96">
        <f t="shared" si="1219"/>
        <v>49.400546551900518</v>
      </c>
      <c r="M2505" s="96">
        <f t="shared" si="1220"/>
        <v>100</v>
      </c>
    </row>
    <row r="2506" spans="1:13" ht="25.5">
      <c r="A2506" s="93" t="s">
        <v>1041</v>
      </c>
      <c r="B2506" s="94" t="s">
        <v>1014</v>
      </c>
      <c r="C2506" s="94" t="s">
        <v>9</v>
      </c>
      <c r="D2506" s="94" t="s">
        <v>25</v>
      </c>
      <c r="E2506" s="94" t="s">
        <v>1042</v>
      </c>
      <c r="F2506" s="95" t="s">
        <v>0</v>
      </c>
      <c r="G2506" s="96">
        <v>22873.4</v>
      </c>
      <c r="H2506" s="96">
        <f>H2507</f>
        <v>22873.4</v>
      </c>
      <c r="I2506" s="96">
        <f t="shared" ref="I2506:K2506" si="1234">I2507</f>
        <v>10640.7</v>
      </c>
      <c r="J2506" s="96">
        <f t="shared" si="1234"/>
        <v>10640.7</v>
      </c>
      <c r="K2506" s="96">
        <f t="shared" si="1234"/>
        <v>10640.7</v>
      </c>
      <c r="L2506" s="96">
        <f t="shared" si="1219"/>
        <v>46.519975167662004</v>
      </c>
      <c r="M2506" s="96">
        <f t="shared" si="1220"/>
        <v>100</v>
      </c>
    </row>
    <row r="2507" spans="1:13" ht="25.5">
      <c r="A2507" s="93" t="s">
        <v>115</v>
      </c>
      <c r="B2507" s="94" t="s">
        <v>1014</v>
      </c>
      <c r="C2507" s="94" t="s">
        <v>9</v>
      </c>
      <c r="D2507" s="94" t="s">
        <v>25</v>
      </c>
      <c r="E2507" s="94" t="s">
        <v>1042</v>
      </c>
      <c r="F2507" s="94" t="s">
        <v>116</v>
      </c>
      <c r="G2507" s="96">
        <v>22873.4</v>
      </c>
      <c r="H2507" s="96">
        <f>H2508</f>
        <v>22873.4</v>
      </c>
      <c r="I2507" s="96">
        <f t="shared" ref="I2507:K2507" si="1235">I2508</f>
        <v>10640.7</v>
      </c>
      <c r="J2507" s="96">
        <f t="shared" si="1235"/>
        <v>10640.7</v>
      </c>
      <c r="K2507" s="96">
        <f t="shared" si="1235"/>
        <v>10640.7</v>
      </c>
      <c r="L2507" s="96">
        <f t="shared" si="1219"/>
        <v>46.519975167662004</v>
      </c>
      <c r="M2507" s="96">
        <f t="shared" si="1220"/>
        <v>100</v>
      </c>
    </row>
    <row r="2508" spans="1:13" ht="63.75">
      <c r="A2508" s="93" t="s">
        <v>117</v>
      </c>
      <c r="B2508" s="94" t="s">
        <v>1014</v>
      </c>
      <c r="C2508" s="94" t="s">
        <v>9</v>
      </c>
      <c r="D2508" s="94" t="s">
        <v>25</v>
      </c>
      <c r="E2508" s="94" t="s">
        <v>1042</v>
      </c>
      <c r="F2508" s="94" t="s">
        <v>118</v>
      </c>
      <c r="G2508" s="96">
        <v>22873.4</v>
      </c>
      <c r="H2508" s="96">
        <v>22873.4</v>
      </c>
      <c r="I2508" s="96">
        <v>10640.7</v>
      </c>
      <c r="J2508" s="96">
        <v>10640.7</v>
      </c>
      <c r="K2508" s="96">
        <v>10640.7</v>
      </c>
      <c r="L2508" s="96">
        <f t="shared" si="1219"/>
        <v>46.519975167662004</v>
      </c>
      <c r="M2508" s="96">
        <f t="shared" si="1220"/>
        <v>100</v>
      </c>
    </row>
    <row r="2509" spans="1:13">
      <c r="A2509" s="93" t="s">
        <v>128</v>
      </c>
      <c r="B2509" s="94" t="s">
        <v>1014</v>
      </c>
      <c r="C2509" s="94" t="s">
        <v>9</v>
      </c>
      <c r="D2509" s="94" t="s">
        <v>25</v>
      </c>
      <c r="E2509" s="94" t="s">
        <v>1043</v>
      </c>
      <c r="F2509" s="95" t="s">
        <v>0</v>
      </c>
      <c r="G2509" s="96">
        <v>162769.79999999999</v>
      </c>
      <c r="H2509" s="96">
        <f>H2510</f>
        <v>162769.79999999999</v>
      </c>
      <c r="I2509" s="96">
        <f t="shared" ref="I2509:K2509" si="1236">I2510</f>
        <v>70182.600000000006</v>
      </c>
      <c r="J2509" s="96">
        <f t="shared" si="1236"/>
        <v>70182.600000000006</v>
      </c>
      <c r="K2509" s="96">
        <f t="shared" si="1236"/>
        <v>70182.600000000006</v>
      </c>
      <c r="L2509" s="96">
        <f t="shared" si="1219"/>
        <v>43.117703652643186</v>
      </c>
      <c r="M2509" s="96">
        <f t="shared" si="1220"/>
        <v>100</v>
      </c>
    </row>
    <row r="2510" spans="1:13" ht="25.5">
      <c r="A2510" s="93" t="s">
        <v>130</v>
      </c>
      <c r="B2510" s="94" t="s">
        <v>1014</v>
      </c>
      <c r="C2510" s="94" t="s">
        <v>9</v>
      </c>
      <c r="D2510" s="94" t="s">
        <v>25</v>
      </c>
      <c r="E2510" s="94" t="s">
        <v>1043</v>
      </c>
      <c r="F2510" s="94" t="s">
        <v>131</v>
      </c>
      <c r="G2510" s="96">
        <v>162769.79999999999</v>
      </c>
      <c r="H2510" s="96">
        <f>H2511</f>
        <v>162769.79999999999</v>
      </c>
      <c r="I2510" s="96">
        <f t="shared" ref="I2510:K2510" si="1237">I2511</f>
        <v>70182.600000000006</v>
      </c>
      <c r="J2510" s="96">
        <f t="shared" si="1237"/>
        <v>70182.600000000006</v>
      </c>
      <c r="K2510" s="96">
        <f t="shared" si="1237"/>
        <v>70182.600000000006</v>
      </c>
      <c r="L2510" s="96">
        <f t="shared" si="1219"/>
        <v>43.117703652643186</v>
      </c>
      <c r="M2510" s="96">
        <f t="shared" si="1220"/>
        <v>100</v>
      </c>
    </row>
    <row r="2511" spans="1:13">
      <c r="A2511" s="93" t="s">
        <v>165</v>
      </c>
      <c r="B2511" s="94" t="s">
        <v>1014</v>
      </c>
      <c r="C2511" s="94" t="s">
        <v>9</v>
      </c>
      <c r="D2511" s="94" t="s">
        <v>25</v>
      </c>
      <c r="E2511" s="94" t="s">
        <v>1043</v>
      </c>
      <c r="F2511" s="94" t="s">
        <v>166</v>
      </c>
      <c r="G2511" s="96">
        <v>162769.79999999999</v>
      </c>
      <c r="H2511" s="96">
        <v>162769.79999999999</v>
      </c>
      <c r="I2511" s="96">
        <v>70182.600000000006</v>
      </c>
      <c r="J2511" s="96">
        <v>70182.600000000006</v>
      </c>
      <c r="K2511" s="96">
        <v>70182.600000000006</v>
      </c>
      <c r="L2511" s="96">
        <f t="shared" si="1219"/>
        <v>43.117703652643186</v>
      </c>
      <c r="M2511" s="96">
        <f t="shared" si="1220"/>
        <v>100</v>
      </c>
    </row>
    <row r="2512" spans="1:13" ht="25.5">
      <c r="A2512" s="93" t="s">
        <v>802</v>
      </c>
      <c r="B2512" s="94" t="s">
        <v>1014</v>
      </c>
      <c r="C2512" s="94" t="s">
        <v>9</v>
      </c>
      <c r="D2512" s="94" t="s">
        <v>25</v>
      </c>
      <c r="E2512" s="94" t="s">
        <v>1044</v>
      </c>
      <c r="F2512" s="95" t="s">
        <v>0</v>
      </c>
      <c r="G2512" s="96">
        <v>88072.8</v>
      </c>
      <c r="H2512" s="96">
        <f>H2513</f>
        <v>88072.8</v>
      </c>
      <c r="I2512" s="96">
        <f t="shared" ref="I2512:K2513" si="1238">I2513</f>
        <v>54393.9</v>
      </c>
      <c r="J2512" s="96">
        <f t="shared" si="1238"/>
        <v>54393.9</v>
      </c>
      <c r="K2512" s="96">
        <f t="shared" si="1238"/>
        <v>54393.9</v>
      </c>
      <c r="L2512" s="96">
        <f t="shared" si="1219"/>
        <v>61.760157506063166</v>
      </c>
      <c r="M2512" s="96">
        <f t="shared" si="1220"/>
        <v>100</v>
      </c>
    </row>
    <row r="2513" spans="1:13" ht="25.5">
      <c r="A2513" s="93" t="s">
        <v>130</v>
      </c>
      <c r="B2513" s="94" t="s">
        <v>1014</v>
      </c>
      <c r="C2513" s="94" t="s">
        <v>9</v>
      </c>
      <c r="D2513" s="94" t="s">
        <v>25</v>
      </c>
      <c r="E2513" s="94" t="s">
        <v>1044</v>
      </c>
      <c r="F2513" s="94" t="s">
        <v>131</v>
      </c>
      <c r="G2513" s="96">
        <v>88072.8</v>
      </c>
      <c r="H2513" s="96">
        <f>H2514</f>
        <v>88072.8</v>
      </c>
      <c r="I2513" s="96">
        <f t="shared" si="1238"/>
        <v>54393.9</v>
      </c>
      <c r="J2513" s="96">
        <f t="shared" si="1238"/>
        <v>54393.9</v>
      </c>
      <c r="K2513" s="96">
        <f t="shared" si="1238"/>
        <v>54393.9</v>
      </c>
      <c r="L2513" s="96">
        <f t="shared" si="1219"/>
        <v>61.760157506063166</v>
      </c>
      <c r="M2513" s="96">
        <f t="shared" si="1220"/>
        <v>100</v>
      </c>
    </row>
    <row r="2514" spans="1:13">
      <c r="A2514" s="93" t="s">
        <v>165</v>
      </c>
      <c r="B2514" s="94" t="s">
        <v>1014</v>
      </c>
      <c r="C2514" s="94" t="s">
        <v>9</v>
      </c>
      <c r="D2514" s="94" t="s">
        <v>25</v>
      </c>
      <c r="E2514" s="94" t="s">
        <v>1044</v>
      </c>
      <c r="F2514" s="94" t="s">
        <v>166</v>
      </c>
      <c r="G2514" s="96">
        <v>88072.8</v>
      </c>
      <c r="H2514" s="96">
        <v>88072.8</v>
      </c>
      <c r="I2514" s="96">
        <v>54393.9</v>
      </c>
      <c r="J2514" s="96">
        <v>54393.9</v>
      </c>
      <c r="K2514" s="96">
        <v>54393.9</v>
      </c>
      <c r="L2514" s="96">
        <f t="shared" si="1219"/>
        <v>61.760157506063166</v>
      </c>
      <c r="M2514" s="96">
        <f t="shared" si="1220"/>
        <v>100</v>
      </c>
    </row>
    <row r="2515" spans="1:13" ht="25.5">
      <c r="A2515" s="93" t="s">
        <v>1045</v>
      </c>
      <c r="B2515" s="94" t="s">
        <v>1014</v>
      </c>
      <c r="C2515" s="94" t="s">
        <v>9</v>
      </c>
      <c r="D2515" s="94" t="s">
        <v>25</v>
      </c>
      <c r="E2515" s="94" t="s">
        <v>1046</v>
      </c>
      <c r="F2515" s="95" t="s">
        <v>0</v>
      </c>
      <c r="G2515" s="96">
        <v>101661.3</v>
      </c>
      <c r="H2515" s="96">
        <f>H2516+H2519+H2522</f>
        <v>124704.598</v>
      </c>
      <c r="I2515" s="96">
        <f t="shared" ref="I2515:K2515" si="1239">I2516+I2519+I2522</f>
        <v>76589.95</v>
      </c>
      <c r="J2515" s="96">
        <f t="shared" si="1239"/>
        <v>76589.95</v>
      </c>
      <c r="K2515" s="96">
        <f t="shared" si="1239"/>
        <v>76589.95</v>
      </c>
      <c r="L2515" s="96">
        <f t="shared" si="1219"/>
        <v>61.417101877831314</v>
      </c>
      <c r="M2515" s="96">
        <f t="shared" si="1220"/>
        <v>100</v>
      </c>
    </row>
    <row r="2516" spans="1:13" ht="25.5">
      <c r="A2516" s="93" t="s">
        <v>1047</v>
      </c>
      <c r="B2516" s="94" t="s">
        <v>1014</v>
      </c>
      <c r="C2516" s="94" t="s">
        <v>9</v>
      </c>
      <c r="D2516" s="94" t="s">
        <v>25</v>
      </c>
      <c r="E2516" s="94" t="s">
        <v>1048</v>
      </c>
      <c r="F2516" s="95" t="s">
        <v>0</v>
      </c>
      <c r="G2516" s="96">
        <v>18453.8</v>
      </c>
      <c r="H2516" s="96">
        <f>H2517</f>
        <v>41497.097999999998</v>
      </c>
      <c r="I2516" s="96">
        <f t="shared" ref="I2516:K2516" si="1240">I2517</f>
        <v>18453.75</v>
      </c>
      <c r="J2516" s="96">
        <f t="shared" si="1240"/>
        <v>18453.75</v>
      </c>
      <c r="K2516" s="96">
        <f t="shared" si="1240"/>
        <v>18453.75</v>
      </c>
      <c r="L2516" s="96">
        <f t="shared" si="1219"/>
        <v>44.46997715358313</v>
      </c>
      <c r="M2516" s="96">
        <f t="shared" si="1220"/>
        <v>100</v>
      </c>
    </row>
    <row r="2517" spans="1:13" ht="25.5">
      <c r="A2517" s="93" t="s">
        <v>130</v>
      </c>
      <c r="B2517" s="94" t="s">
        <v>1014</v>
      </c>
      <c r="C2517" s="94" t="s">
        <v>9</v>
      </c>
      <c r="D2517" s="94" t="s">
        <v>25</v>
      </c>
      <c r="E2517" s="94" t="s">
        <v>1048</v>
      </c>
      <c r="F2517" s="94" t="s">
        <v>131</v>
      </c>
      <c r="G2517" s="96">
        <v>18453.8</v>
      </c>
      <c r="H2517" s="96">
        <f>H2518</f>
        <v>41497.097999999998</v>
      </c>
      <c r="I2517" s="96">
        <f t="shared" ref="I2517:K2517" si="1241">I2518</f>
        <v>18453.75</v>
      </c>
      <c r="J2517" s="96">
        <f t="shared" si="1241"/>
        <v>18453.75</v>
      </c>
      <c r="K2517" s="96">
        <f t="shared" si="1241"/>
        <v>18453.75</v>
      </c>
      <c r="L2517" s="96">
        <f t="shared" si="1219"/>
        <v>44.46997715358313</v>
      </c>
      <c r="M2517" s="96">
        <f t="shared" si="1220"/>
        <v>100</v>
      </c>
    </row>
    <row r="2518" spans="1:13">
      <c r="A2518" s="93" t="s">
        <v>165</v>
      </c>
      <c r="B2518" s="94" t="s">
        <v>1014</v>
      </c>
      <c r="C2518" s="94" t="s">
        <v>9</v>
      </c>
      <c r="D2518" s="94" t="s">
        <v>25</v>
      </c>
      <c r="E2518" s="94" t="s">
        <v>1048</v>
      </c>
      <c r="F2518" s="94" t="s">
        <v>166</v>
      </c>
      <c r="G2518" s="96">
        <v>18453.8</v>
      </c>
      <c r="H2518" s="96">
        <v>41497.097999999998</v>
      </c>
      <c r="I2518" s="96">
        <v>18453.75</v>
      </c>
      <c r="J2518" s="96">
        <v>18453.75</v>
      </c>
      <c r="K2518" s="96">
        <v>18453.75</v>
      </c>
      <c r="L2518" s="96">
        <f t="shared" si="1219"/>
        <v>44.46997715358313</v>
      </c>
      <c r="M2518" s="96">
        <f t="shared" si="1220"/>
        <v>100</v>
      </c>
    </row>
    <row r="2519" spans="1:13">
      <c r="A2519" s="93" t="s">
        <v>128</v>
      </c>
      <c r="B2519" s="94" t="s">
        <v>1014</v>
      </c>
      <c r="C2519" s="94" t="s">
        <v>9</v>
      </c>
      <c r="D2519" s="94" t="s">
        <v>25</v>
      </c>
      <c r="E2519" s="94" t="s">
        <v>1049</v>
      </c>
      <c r="F2519" s="95" t="s">
        <v>0</v>
      </c>
      <c r="G2519" s="96">
        <v>67566.3</v>
      </c>
      <c r="H2519" s="96">
        <f>H2520</f>
        <v>67566.3</v>
      </c>
      <c r="I2519" s="96">
        <f t="shared" ref="I2519:K2520" si="1242">I2520</f>
        <v>43600</v>
      </c>
      <c r="J2519" s="96">
        <f t="shared" si="1242"/>
        <v>43600</v>
      </c>
      <c r="K2519" s="96">
        <f t="shared" si="1242"/>
        <v>43600</v>
      </c>
      <c r="L2519" s="96">
        <f t="shared" si="1219"/>
        <v>64.529210567990248</v>
      </c>
      <c r="M2519" s="96">
        <f t="shared" si="1220"/>
        <v>100</v>
      </c>
    </row>
    <row r="2520" spans="1:13" ht="25.5">
      <c r="A2520" s="93" t="s">
        <v>130</v>
      </c>
      <c r="B2520" s="94" t="s">
        <v>1014</v>
      </c>
      <c r="C2520" s="94" t="s">
        <v>9</v>
      </c>
      <c r="D2520" s="94" t="s">
        <v>25</v>
      </c>
      <c r="E2520" s="94" t="s">
        <v>1049</v>
      </c>
      <c r="F2520" s="94" t="s">
        <v>131</v>
      </c>
      <c r="G2520" s="96">
        <v>67566.3</v>
      </c>
      <c r="H2520" s="96">
        <f>H2521</f>
        <v>67566.3</v>
      </c>
      <c r="I2520" s="96">
        <f t="shared" si="1242"/>
        <v>43600</v>
      </c>
      <c r="J2520" s="96">
        <f t="shared" si="1242"/>
        <v>43600</v>
      </c>
      <c r="K2520" s="96">
        <f t="shared" si="1242"/>
        <v>43600</v>
      </c>
      <c r="L2520" s="96">
        <f t="shared" si="1219"/>
        <v>64.529210567990248</v>
      </c>
      <c r="M2520" s="96">
        <f t="shared" si="1220"/>
        <v>100</v>
      </c>
    </row>
    <row r="2521" spans="1:13">
      <c r="A2521" s="93" t="s">
        <v>165</v>
      </c>
      <c r="B2521" s="94" t="s">
        <v>1014</v>
      </c>
      <c r="C2521" s="94" t="s">
        <v>9</v>
      </c>
      <c r="D2521" s="94" t="s">
        <v>25</v>
      </c>
      <c r="E2521" s="94" t="s">
        <v>1049</v>
      </c>
      <c r="F2521" s="94" t="s">
        <v>166</v>
      </c>
      <c r="G2521" s="96">
        <v>67566.3</v>
      </c>
      <c r="H2521" s="96">
        <v>67566.3</v>
      </c>
      <c r="I2521" s="96">
        <v>43600</v>
      </c>
      <c r="J2521" s="96">
        <v>43600</v>
      </c>
      <c r="K2521" s="96">
        <v>43600</v>
      </c>
      <c r="L2521" s="96">
        <f t="shared" si="1219"/>
        <v>64.529210567990248</v>
      </c>
      <c r="M2521" s="96">
        <f t="shared" si="1220"/>
        <v>100</v>
      </c>
    </row>
    <row r="2522" spans="1:13" ht="25.5">
      <c r="A2522" s="93" t="s">
        <v>802</v>
      </c>
      <c r="B2522" s="94" t="s">
        <v>1014</v>
      </c>
      <c r="C2522" s="94" t="s">
        <v>9</v>
      </c>
      <c r="D2522" s="94" t="s">
        <v>25</v>
      </c>
      <c r="E2522" s="94" t="s">
        <v>1050</v>
      </c>
      <c r="F2522" s="95" t="s">
        <v>0</v>
      </c>
      <c r="G2522" s="96">
        <v>15641.2</v>
      </c>
      <c r="H2522" s="96">
        <f>H2523</f>
        <v>15641.2</v>
      </c>
      <c r="I2522" s="96">
        <f t="shared" ref="I2522:K2523" si="1243">I2523</f>
        <v>14536.2</v>
      </c>
      <c r="J2522" s="96">
        <f t="shared" si="1243"/>
        <v>14536.2</v>
      </c>
      <c r="K2522" s="96">
        <f t="shared" si="1243"/>
        <v>14536.2</v>
      </c>
      <c r="L2522" s="96">
        <f t="shared" si="1219"/>
        <v>92.935324655397295</v>
      </c>
      <c r="M2522" s="96">
        <f t="shared" si="1220"/>
        <v>100</v>
      </c>
    </row>
    <row r="2523" spans="1:13" ht="25.5">
      <c r="A2523" s="93" t="s">
        <v>130</v>
      </c>
      <c r="B2523" s="94" t="s">
        <v>1014</v>
      </c>
      <c r="C2523" s="94" t="s">
        <v>9</v>
      </c>
      <c r="D2523" s="94" t="s">
        <v>25</v>
      </c>
      <c r="E2523" s="94" t="s">
        <v>1050</v>
      </c>
      <c r="F2523" s="94" t="s">
        <v>131</v>
      </c>
      <c r="G2523" s="96">
        <v>15641.2</v>
      </c>
      <c r="H2523" s="96">
        <f>H2524</f>
        <v>15641.2</v>
      </c>
      <c r="I2523" s="96">
        <f t="shared" si="1243"/>
        <v>14536.2</v>
      </c>
      <c r="J2523" s="96">
        <f t="shared" si="1243"/>
        <v>14536.2</v>
      </c>
      <c r="K2523" s="96">
        <f t="shared" si="1243"/>
        <v>14536.2</v>
      </c>
      <c r="L2523" s="96">
        <f t="shared" si="1219"/>
        <v>92.935324655397295</v>
      </c>
      <c r="M2523" s="96">
        <f t="shared" si="1220"/>
        <v>100</v>
      </c>
    </row>
    <row r="2524" spans="1:13">
      <c r="A2524" s="93" t="s">
        <v>165</v>
      </c>
      <c r="B2524" s="94" t="s">
        <v>1014</v>
      </c>
      <c r="C2524" s="94" t="s">
        <v>9</v>
      </c>
      <c r="D2524" s="94" t="s">
        <v>25</v>
      </c>
      <c r="E2524" s="94" t="s">
        <v>1050</v>
      </c>
      <c r="F2524" s="94" t="s">
        <v>166</v>
      </c>
      <c r="G2524" s="96">
        <v>15641.2</v>
      </c>
      <c r="H2524" s="96">
        <v>15641.2</v>
      </c>
      <c r="I2524" s="96">
        <v>14536.2</v>
      </c>
      <c r="J2524" s="96">
        <v>14536.2</v>
      </c>
      <c r="K2524" s="96">
        <v>14536.2</v>
      </c>
      <c r="L2524" s="96">
        <f t="shared" si="1219"/>
        <v>92.935324655397295</v>
      </c>
      <c r="M2524" s="96">
        <f t="shared" si="1220"/>
        <v>100</v>
      </c>
    </row>
    <row r="2525" spans="1:13" ht="25.5">
      <c r="A2525" s="93" t="s">
        <v>790</v>
      </c>
      <c r="B2525" s="94" t="s">
        <v>1014</v>
      </c>
      <c r="C2525" s="94" t="s">
        <v>9</v>
      </c>
      <c r="D2525" s="94" t="s">
        <v>25</v>
      </c>
      <c r="E2525" s="94" t="s">
        <v>791</v>
      </c>
      <c r="F2525" s="95" t="s">
        <v>0</v>
      </c>
      <c r="G2525" s="96">
        <v>319922</v>
      </c>
      <c r="H2525" s="96">
        <f>H2526+H2533</f>
        <v>319922</v>
      </c>
      <c r="I2525" s="96">
        <f t="shared" ref="I2525:K2525" si="1244">I2526+I2533</f>
        <v>193518.78939999998</v>
      </c>
      <c r="J2525" s="96">
        <f t="shared" si="1244"/>
        <v>192396.61109999998</v>
      </c>
      <c r="K2525" s="96">
        <f t="shared" si="1244"/>
        <v>182483.94662</v>
      </c>
      <c r="L2525" s="96">
        <f t="shared" si="1219"/>
        <v>57.0401368521077</v>
      </c>
      <c r="M2525" s="96">
        <f t="shared" si="1220"/>
        <v>94.297792573933918</v>
      </c>
    </row>
    <row r="2526" spans="1:13">
      <c r="A2526" s="93" t="s">
        <v>146</v>
      </c>
      <c r="B2526" s="94" t="s">
        <v>1014</v>
      </c>
      <c r="C2526" s="94" t="s">
        <v>9</v>
      </c>
      <c r="D2526" s="94" t="s">
        <v>25</v>
      </c>
      <c r="E2526" s="94" t="s">
        <v>792</v>
      </c>
      <c r="F2526" s="95" t="s">
        <v>0</v>
      </c>
      <c r="G2526" s="96">
        <v>37720.9</v>
      </c>
      <c r="H2526" s="96">
        <f>H2527+H2529+H2531</f>
        <v>37720.899999999994</v>
      </c>
      <c r="I2526" s="96">
        <f t="shared" ref="I2526:K2526" si="1245">I2527+I2529+I2531</f>
        <v>30589.51</v>
      </c>
      <c r="J2526" s="96">
        <f t="shared" si="1245"/>
        <v>30589.49</v>
      </c>
      <c r="K2526" s="96">
        <f t="shared" si="1245"/>
        <v>27322.050720000003</v>
      </c>
      <c r="L2526" s="96">
        <f t="shared" si="1219"/>
        <v>72.432128395663966</v>
      </c>
      <c r="M2526" s="96">
        <f t="shared" si="1220"/>
        <v>89.318366721140691</v>
      </c>
    </row>
    <row r="2527" spans="1:13" ht="38.25">
      <c r="A2527" s="93" t="s">
        <v>148</v>
      </c>
      <c r="B2527" s="94" t="s">
        <v>1014</v>
      </c>
      <c r="C2527" s="94" t="s">
        <v>9</v>
      </c>
      <c r="D2527" s="94" t="s">
        <v>25</v>
      </c>
      <c r="E2527" s="94" t="s">
        <v>792</v>
      </c>
      <c r="F2527" s="94" t="s">
        <v>149</v>
      </c>
      <c r="G2527" s="96">
        <v>14103.3</v>
      </c>
      <c r="H2527" s="96">
        <f>H2528</f>
        <v>14103.279999999999</v>
      </c>
      <c r="I2527" s="96">
        <f t="shared" ref="I2527:K2527" si="1246">I2528</f>
        <v>10521.25</v>
      </c>
      <c r="J2527" s="96">
        <f t="shared" si="1246"/>
        <v>10521.25</v>
      </c>
      <c r="K2527" s="96">
        <f t="shared" si="1246"/>
        <v>10126.69377</v>
      </c>
      <c r="L2527" s="96">
        <f t="shared" si="1219"/>
        <v>71.803819891542958</v>
      </c>
      <c r="M2527" s="96">
        <f t="shared" si="1220"/>
        <v>96.24991108470951</v>
      </c>
    </row>
    <row r="2528" spans="1:13">
      <c r="A2528" s="93" t="s">
        <v>150</v>
      </c>
      <c r="B2528" s="94" t="s">
        <v>1014</v>
      </c>
      <c r="C2528" s="94" t="s">
        <v>9</v>
      </c>
      <c r="D2528" s="94" t="s">
        <v>25</v>
      </c>
      <c r="E2528" s="94" t="s">
        <v>792</v>
      </c>
      <c r="F2528" s="94" t="s">
        <v>151</v>
      </c>
      <c r="G2528" s="96">
        <v>14103.3</v>
      </c>
      <c r="H2528" s="96">
        <f>13560.98+542.3</f>
        <v>14103.279999999999</v>
      </c>
      <c r="I2528" s="96">
        <v>10521.25</v>
      </c>
      <c r="J2528" s="96">
        <v>10521.25</v>
      </c>
      <c r="K2528" s="96">
        <v>10126.69377</v>
      </c>
      <c r="L2528" s="96">
        <f t="shared" si="1219"/>
        <v>71.803819891542958</v>
      </c>
      <c r="M2528" s="96">
        <f t="shared" si="1220"/>
        <v>96.24991108470951</v>
      </c>
    </row>
    <row r="2529" spans="1:13">
      <c r="A2529" s="93" t="s">
        <v>152</v>
      </c>
      <c r="B2529" s="94" t="s">
        <v>1014</v>
      </c>
      <c r="C2529" s="94" t="s">
        <v>9</v>
      </c>
      <c r="D2529" s="94" t="s">
        <v>25</v>
      </c>
      <c r="E2529" s="94" t="s">
        <v>792</v>
      </c>
      <c r="F2529" s="94" t="s">
        <v>153</v>
      </c>
      <c r="G2529" s="96">
        <v>23441.1</v>
      </c>
      <c r="H2529" s="96">
        <f>H2530</f>
        <v>23441.119999999999</v>
      </c>
      <c r="I2529" s="96">
        <f t="shared" ref="I2529:K2529" si="1247">I2530</f>
        <v>19935.884999999998</v>
      </c>
      <c r="J2529" s="96">
        <f t="shared" si="1247"/>
        <v>19935.865000000002</v>
      </c>
      <c r="K2529" s="96">
        <f t="shared" si="1247"/>
        <v>17147.444950000001</v>
      </c>
      <c r="L2529" s="96">
        <f t="shared" si="1219"/>
        <v>73.151133350283615</v>
      </c>
      <c r="M2529" s="96">
        <f t="shared" si="1220"/>
        <v>86.012960799081668</v>
      </c>
    </row>
    <row r="2530" spans="1:13" ht="25.5">
      <c r="A2530" s="93" t="s">
        <v>154</v>
      </c>
      <c r="B2530" s="94" t="s">
        <v>1014</v>
      </c>
      <c r="C2530" s="94" t="s">
        <v>9</v>
      </c>
      <c r="D2530" s="94" t="s">
        <v>25</v>
      </c>
      <c r="E2530" s="94" t="s">
        <v>792</v>
      </c>
      <c r="F2530" s="94" t="s">
        <v>155</v>
      </c>
      <c r="G2530" s="96">
        <v>23441.1</v>
      </c>
      <c r="H2530" s="96">
        <v>23441.119999999999</v>
      </c>
      <c r="I2530" s="96">
        <v>19935.884999999998</v>
      </c>
      <c r="J2530" s="96">
        <v>19935.865000000002</v>
      </c>
      <c r="K2530" s="96">
        <v>17147.444950000001</v>
      </c>
      <c r="L2530" s="96">
        <f t="shared" si="1219"/>
        <v>73.151133350283615</v>
      </c>
      <c r="M2530" s="96">
        <f t="shared" si="1220"/>
        <v>86.012960799081668</v>
      </c>
    </row>
    <row r="2531" spans="1:13">
      <c r="A2531" s="93" t="s">
        <v>160</v>
      </c>
      <c r="B2531" s="94" t="s">
        <v>1014</v>
      </c>
      <c r="C2531" s="94" t="s">
        <v>9</v>
      </c>
      <c r="D2531" s="94" t="s">
        <v>25</v>
      </c>
      <c r="E2531" s="94" t="s">
        <v>792</v>
      </c>
      <c r="F2531" s="94" t="s">
        <v>161</v>
      </c>
      <c r="G2531" s="96">
        <v>176.5</v>
      </c>
      <c r="H2531" s="96">
        <f>H2532</f>
        <v>176.5</v>
      </c>
      <c r="I2531" s="96">
        <f t="shared" ref="I2531:K2531" si="1248">I2532</f>
        <v>132.375</v>
      </c>
      <c r="J2531" s="96">
        <f t="shared" si="1248"/>
        <v>132.375</v>
      </c>
      <c r="K2531" s="96">
        <f t="shared" si="1248"/>
        <v>47.911999999999999</v>
      </c>
      <c r="L2531" s="96">
        <f t="shared" si="1219"/>
        <v>27.145609065155806</v>
      </c>
      <c r="M2531" s="96">
        <f t="shared" si="1220"/>
        <v>36.19414542020774</v>
      </c>
    </row>
    <row r="2532" spans="1:13">
      <c r="A2532" s="93" t="s">
        <v>162</v>
      </c>
      <c r="B2532" s="94" t="s">
        <v>1014</v>
      </c>
      <c r="C2532" s="94" t="s">
        <v>9</v>
      </c>
      <c r="D2532" s="94" t="s">
        <v>25</v>
      </c>
      <c r="E2532" s="94" t="s">
        <v>792</v>
      </c>
      <c r="F2532" s="94" t="s">
        <v>163</v>
      </c>
      <c r="G2532" s="96">
        <v>176.5</v>
      </c>
      <c r="H2532" s="96">
        <v>176.5</v>
      </c>
      <c r="I2532" s="96">
        <v>132.375</v>
      </c>
      <c r="J2532" s="96">
        <v>132.375</v>
      </c>
      <c r="K2532" s="96">
        <v>47.911999999999999</v>
      </c>
      <c r="L2532" s="96">
        <f t="shared" si="1219"/>
        <v>27.145609065155806</v>
      </c>
      <c r="M2532" s="96">
        <f t="shared" si="1220"/>
        <v>36.19414542020774</v>
      </c>
    </row>
    <row r="2533" spans="1:13">
      <c r="A2533" s="93" t="s">
        <v>128</v>
      </c>
      <c r="B2533" s="94" t="s">
        <v>1014</v>
      </c>
      <c r="C2533" s="94" t="s">
        <v>9</v>
      </c>
      <c r="D2533" s="94" t="s">
        <v>25</v>
      </c>
      <c r="E2533" s="94" t="s">
        <v>793</v>
      </c>
      <c r="F2533" s="95" t="s">
        <v>0</v>
      </c>
      <c r="G2533" s="96">
        <v>282201.09999999998</v>
      </c>
      <c r="H2533" s="96">
        <f>H2534+H2536+H2538</f>
        <v>282201.10000000003</v>
      </c>
      <c r="I2533" s="96">
        <f t="shared" ref="I2533:K2533" si="1249">I2534+I2536+I2538</f>
        <v>162929.27939999997</v>
      </c>
      <c r="J2533" s="96">
        <f t="shared" si="1249"/>
        <v>161807.12109999999</v>
      </c>
      <c r="K2533" s="96">
        <f t="shared" si="1249"/>
        <v>155161.8959</v>
      </c>
      <c r="L2533" s="96">
        <f t="shared" si="1219"/>
        <v>54.982739578265281</v>
      </c>
      <c r="M2533" s="96">
        <f t="shared" si="1220"/>
        <v>95.232665651868103</v>
      </c>
    </row>
    <row r="2534" spans="1:13" ht="38.25">
      <c r="A2534" s="93" t="s">
        <v>148</v>
      </c>
      <c r="B2534" s="94" t="s">
        <v>1014</v>
      </c>
      <c r="C2534" s="94" t="s">
        <v>9</v>
      </c>
      <c r="D2534" s="94" t="s">
        <v>25</v>
      </c>
      <c r="E2534" s="94" t="s">
        <v>793</v>
      </c>
      <c r="F2534" s="94" t="s">
        <v>149</v>
      </c>
      <c r="G2534" s="96">
        <v>108220.4</v>
      </c>
      <c r="H2534" s="96">
        <f>H2535</f>
        <v>108220.4</v>
      </c>
      <c r="I2534" s="96">
        <f t="shared" ref="I2534:K2534" si="1250">I2535</f>
        <v>77222.929399999994</v>
      </c>
      <c r="J2534" s="96">
        <f t="shared" si="1250"/>
        <v>76731.967300000004</v>
      </c>
      <c r="K2534" s="96">
        <f t="shared" si="1250"/>
        <v>74940.702799999999</v>
      </c>
      <c r="L2534" s="96">
        <f t="shared" si="1219"/>
        <v>69.24822196184823</v>
      </c>
      <c r="M2534" s="96">
        <f t="shared" si="1220"/>
        <v>97.044625711906761</v>
      </c>
    </row>
    <row r="2535" spans="1:13">
      <c r="A2535" s="93" t="s">
        <v>323</v>
      </c>
      <c r="B2535" s="94" t="s">
        <v>1014</v>
      </c>
      <c r="C2535" s="94" t="s">
        <v>9</v>
      </c>
      <c r="D2535" s="94" t="s">
        <v>25</v>
      </c>
      <c r="E2535" s="94" t="s">
        <v>793</v>
      </c>
      <c r="F2535" s="94" t="s">
        <v>324</v>
      </c>
      <c r="G2535" s="96">
        <v>108220.4</v>
      </c>
      <c r="H2535" s="96">
        <f>105062.4+3158</f>
        <v>108220.4</v>
      </c>
      <c r="I2535" s="96">
        <v>77222.929399999994</v>
      </c>
      <c r="J2535" s="96">
        <v>76731.967300000004</v>
      </c>
      <c r="K2535" s="96">
        <v>74940.702799999999</v>
      </c>
      <c r="L2535" s="96">
        <f t="shared" ref="L2535:L2598" si="1251">K2535/H2535*100</f>
        <v>69.24822196184823</v>
      </c>
      <c r="M2535" s="96">
        <f t="shared" ref="M2535:M2598" si="1252">K2535/I2535*100</f>
        <v>97.044625711906761</v>
      </c>
    </row>
    <row r="2536" spans="1:13">
      <c r="A2536" s="93" t="s">
        <v>152</v>
      </c>
      <c r="B2536" s="94" t="s">
        <v>1014</v>
      </c>
      <c r="C2536" s="94" t="s">
        <v>9</v>
      </c>
      <c r="D2536" s="94" t="s">
        <v>25</v>
      </c>
      <c r="E2536" s="94" t="s">
        <v>793</v>
      </c>
      <c r="F2536" s="94" t="s">
        <v>153</v>
      </c>
      <c r="G2536" s="96">
        <v>165329.5</v>
      </c>
      <c r="H2536" s="96">
        <f>H2537</f>
        <v>165329.5</v>
      </c>
      <c r="I2536" s="96">
        <f t="shared" ref="I2536:K2536" si="1253">I2537</f>
        <v>80619.199999999997</v>
      </c>
      <c r="J2536" s="96">
        <f t="shared" si="1253"/>
        <v>80148.645999999993</v>
      </c>
      <c r="K2536" s="96">
        <f t="shared" si="1253"/>
        <v>75820.045299999998</v>
      </c>
      <c r="L2536" s="96">
        <f t="shared" si="1251"/>
        <v>45.859961652336693</v>
      </c>
      <c r="M2536" s="96">
        <f t="shared" si="1252"/>
        <v>94.047131824676995</v>
      </c>
    </row>
    <row r="2537" spans="1:13" ht="25.5">
      <c r="A2537" s="93" t="s">
        <v>154</v>
      </c>
      <c r="B2537" s="94" t="s">
        <v>1014</v>
      </c>
      <c r="C2537" s="94" t="s">
        <v>9</v>
      </c>
      <c r="D2537" s="94" t="s">
        <v>25</v>
      </c>
      <c r="E2537" s="94" t="s">
        <v>793</v>
      </c>
      <c r="F2537" s="94" t="s">
        <v>155</v>
      </c>
      <c r="G2537" s="96">
        <v>165329.5</v>
      </c>
      <c r="H2537" s="96">
        <f>13500+151829.5</f>
        <v>165329.5</v>
      </c>
      <c r="I2537" s="96">
        <v>80619.199999999997</v>
      </c>
      <c r="J2537" s="96">
        <v>80148.645999999993</v>
      </c>
      <c r="K2537" s="96">
        <v>75820.045299999998</v>
      </c>
      <c r="L2537" s="96">
        <f t="shared" si="1251"/>
        <v>45.859961652336693</v>
      </c>
      <c r="M2537" s="96">
        <f t="shared" si="1252"/>
        <v>94.047131824676995</v>
      </c>
    </row>
    <row r="2538" spans="1:13">
      <c r="A2538" s="93" t="s">
        <v>160</v>
      </c>
      <c r="B2538" s="94" t="s">
        <v>1014</v>
      </c>
      <c r="C2538" s="94" t="s">
        <v>9</v>
      </c>
      <c r="D2538" s="94" t="s">
        <v>25</v>
      </c>
      <c r="E2538" s="94" t="s">
        <v>793</v>
      </c>
      <c r="F2538" s="94" t="s">
        <v>161</v>
      </c>
      <c r="G2538" s="96">
        <v>8651.2000000000007</v>
      </c>
      <c r="H2538" s="96">
        <f>H2539+H2540</f>
        <v>8651.1999999999989</v>
      </c>
      <c r="I2538" s="96">
        <f t="shared" ref="I2538:K2538" si="1254">I2539+I2540</f>
        <v>5087.1499999999996</v>
      </c>
      <c r="J2538" s="96">
        <f t="shared" si="1254"/>
        <v>4926.5077999999994</v>
      </c>
      <c r="K2538" s="96">
        <f t="shared" si="1254"/>
        <v>4401.1477999999997</v>
      </c>
      <c r="L2538" s="96">
        <f t="shared" si="1251"/>
        <v>50.873263824671724</v>
      </c>
      <c r="M2538" s="96">
        <f t="shared" si="1252"/>
        <v>86.514999557709132</v>
      </c>
    </row>
    <row r="2539" spans="1:13">
      <c r="A2539" s="93" t="s">
        <v>277</v>
      </c>
      <c r="B2539" s="94" t="s">
        <v>1014</v>
      </c>
      <c r="C2539" s="94" t="s">
        <v>9</v>
      </c>
      <c r="D2539" s="94" t="s">
        <v>25</v>
      </c>
      <c r="E2539" s="94" t="s">
        <v>793</v>
      </c>
      <c r="F2539" s="94" t="s">
        <v>278</v>
      </c>
      <c r="G2539" s="96">
        <v>6</v>
      </c>
      <c r="H2539" s="96">
        <v>98.357799999999997</v>
      </c>
      <c r="I2539" s="96">
        <v>98.357799999999997</v>
      </c>
      <c r="J2539" s="96">
        <v>98.357799999999997</v>
      </c>
      <c r="K2539" s="96">
        <v>98.357799999999997</v>
      </c>
      <c r="L2539" s="96">
        <f t="shared" si="1251"/>
        <v>100</v>
      </c>
      <c r="M2539" s="96">
        <f t="shared" si="1252"/>
        <v>100</v>
      </c>
    </row>
    <row r="2540" spans="1:13">
      <c r="A2540" s="93" t="s">
        <v>162</v>
      </c>
      <c r="B2540" s="94" t="s">
        <v>1014</v>
      </c>
      <c r="C2540" s="94" t="s">
        <v>9</v>
      </c>
      <c r="D2540" s="94" t="s">
        <v>25</v>
      </c>
      <c r="E2540" s="94" t="s">
        <v>793</v>
      </c>
      <c r="F2540" s="94" t="s">
        <v>163</v>
      </c>
      <c r="G2540" s="96">
        <v>8645.2000000000007</v>
      </c>
      <c r="H2540" s="96">
        <f>6409.8+2143.0422</f>
        <v>8552.8421999999991</v>
      </c>
      <c r="I2540" s="96">
        <v>4988.7921999999999</v>
      </c>
      <c r="J2540" s="96">
        <v>4828.1499999999996</v>
      </c>
      <c r="K2540" s="96">
        <v>4302.79</v>
      </c>
      <c r="L2540" s="96">
        <f t="shared" si="1251"/>
        <v>50.308305699829234</v>
      </c>
      <c r="M2540" s="96">
        <f t="shared" si="1252"/>
        <v>86.249132605683599</v>
      </c>
    </row>
    <row r="2541" spans="1:13">
      <c r="A2541" s="107" t="s">
        <v>0</v>
      </c>
      <c r="B2541" s="108" t="s">
        <v>0</v>
      </c>
      <c r="C2541" s="95" t="s">
        <v>0</v>
      </c>
      <c r="D2541" s="95" t="s">
        <v>0</v>
      </c>
      <c r="E2541" s="95" t="s">
        <v>0</v>
      </c>
      <c r="F2541" s="95" t="s">
        <v>0</v>
      </c>
      <c r="G2541" s="109" t="s">
        <v>0</v>
      </c>
      <c r="H2541" s="109"/>
      <c r="I2541" s="109"/>
      <c r="J2541" s="109"/>
      <c r="K2541" s="109"/>
      <c r="L2541" s="109"/>
      <c r="M2541" s="109"/>
    </row>
    <row r="2542" spans="1:13">
      <c r="A2542" s="110" t="s">
        <v>1051</v>
      </c>
      <c r="B2542" s="111" t="s">
        <v>1052</v>
      </c>
      <c r="C2542" s="95" t="s">
        <v>0</v>
      </c>
      <c r="D2542" s="95" t="s">
        <v>0</v>
      </c>
      <c r="E2542" s="95" t="s">
        <v>0</v>
      </c>
      <c r="F2542" s="95" t="s">
        <v>0</v>
      </c>
      <c r="G2542" s="112">
        <v>39912.800000000003</v>
      </c>
      <c r="H2542" s="112">
        <f>H2543</f>
        <v>39912.799999999996</v>
      </c>
      <c r="I2542" s="112">
        <f t="shared" ref="I2542:K2545" si="1255">I2543</f>
        <v>31124.7</v>
      </c>
      <c r="J2542" s="112">
        <f t="shared" si="1255"/>
        <v>31073.7</v>
      </c>
      <c r="K2542" s="112">
        <f t="shared" si="1255"/>
        <v>28703.792090000003</v>
      </c>
      <c r="L2542" s="112">
        <f t="shared" si="1251"/>
        <v>71.916257666713449</v>
      </c>
      <c r="M2542" s="112">
        <f t="shared" si="1252"/>
        <v>92.221907648909081</v>
      </c>
    </row>
    <row r="2543" spans="1:13">
      <c r="A2543" s="93" t="s">
        <v>8</v>
      </c>
      <c r="B2543" s="94" t="s">
        <v>1052</v>
      </c>
      <c r="C2543" s="94" t="s">
        <v>9</v>
      </c>
      <c r="D2543" s="95" t="s">
        <v>0</v>
      </c>
      <c r="E2543" s="95" t="s">
        <v>0</v>
      </c>
      <c r="F2543" s="95" t="s">
        <v>0</v>
      </c>
      <c r="G2543" s="96">
        <v>39912.800000000003</v>
      </c>
      <c r="H2543" s="96">
        <f>H2544</f>
        <v>39912.799999999996</v>
      </c>
      <c r="I2543" s="96">
        <f t="shared" si="1255"/>
        <v>31124.7</v>
      </c>
      <c r="J2543" s="96">
        <f t="shared" si="1255"/>
        <v>31073.7</v>
      </c>
      <c r="K2543" s="96">
        <f t="shared" si="1255"/>
        <v>28703.792090000003</v>
      </c>
      <c r="L2543" s="96">
        <f t="shared" si="1251"/>
        <v>71.916257666713449</v>
      </c>
      <c r="M2543" s="96">
        <f t="shared" si="1252"/>
        <v>92.221907648909081</v>
      </c>
    </row>
    <row r="2544" spans="1:13" ht="25.5">
      <c r="A2544" s="93" t="s">
        <v>18</v>
      </c>
      <c r="B2544" s="94" t="s">
        <v>1052</v>
      </c>
      <c r="C2544" s="94" t="s">
        <v>9</v>
      </c>
      <c r="D2544" s="94" t="s">
        <v>19</v>
      </c>
      <c r="E2544" s="95" t="s">
        <v>0</v>
      </c>
      <c r="F2544" s="95" t="s">
        <v>0</v>
      </c>
      <c r="G2544" s="96">
        <v>39912.800000000003</v>
      </c>
      <c r="H2544" s="96">
        <f>H2545</f>
        <v>39912.799999999996</v>
      </c>
      <c r="I2544" s="96">
        <f t="shared" si="1255"/>
        <v>31124.7</v>
      </c>
      <c r="J2544" s="96">
        <f t="shared" si="1255"/>
        <v>31073.7</v>
      </c>
      <c r="K2544" s="96">
        <f t="shared" si="1255"/>
        <v>28703.792090000003</v>
      </c>
      <c r="L2544" s="96">
        <f t="shared" si="1251"/>
        <v>71.916257666713449</v>
      </c>
      <c r="M2544" s="96">
        <f t="shared" si="1252"/>
        <v>92.221907648909081</v>
      </c>
    </row>
    <row r="2545" spans="1:13">
      <c r="A2545" s="93" t="s">
        <v>1053</v>
      </c>
      <c r="B2545" s="94" t="s">
        <v>1052</v>
      </c>
      <c r="C2545" s="94" t="s">
        <v>9</v>
      </c>
      <c r="D2545" s="94" t="s">
        <v>19</v>
      </c>
      <c r="E2545" s="94" t="s">
        <v>1054</v>
      </c>
      <c r="F2545" s="95" t="s">
        <v>0</v>
      </c>
      <c r="G2545" s="96">
        <v>39912.800000000003</v>
      </c>
      <c r="H2545" s="96">
        <f>H2546</f>
        <v>39912.799999999996</v>
      </c>
      <c r="I2545" s="96">
        <f t="shared" si="1255"/>
        <v>31124.7</v>
      </c>
      <c r="J2545" s="96">
        <f t="shared" si="1255"/>
        <v>31073.7</v>
      </c>
      <c r="K2545" s="96">
        <f t="shared" si="1255"/>
        <v>28703.792090000003</v>
      </c>
      <c r="L2545" s="96">
        <f t="shared" si="1251"/>
        <v>71.916257666713449</v>
      </c>
      <c r="M2545" s="96">
        <f t="shared" si="1252"/>
        <v>92.221907648909081</v>
      </c>
    </row>
    <row r="2546" spans="1:13">
      <c r="A2546" s="93" t="s">
        <v>146</v>
      </c>
      <c r="B2546" s="94" t="s">
        <v>1052</v>
      </c>
      <c r="C2546" s="94" t="s">
        <v>9</v>
      </c>
      <c r="D2546" s="94" t="s">
        <v>19</v>
      </c>
      <c r="E2546" s="94" t="s">
        <v>1055</v>
      </c>
      <c r="F2546" s="95" t="s">
        <v>0</v>
      </c>
      <c r="G2546" s="96">
        <v>39912.800000000003</v>
      </c>
      <c r="H2546" s="96">
        <f>H2547+H2549+H2551</f>
        <v>39912.799999999996</v>
      </c>
      <c r="I2546" s="96">
        <f t="shared" ref="I2546:K2546" si="1256">I2547+I2549+I2551</f>
        <v>31124.7</v>
      </c>
      <c r="J2546" s="96">
        <f t="shared" si="1256"/>
        <v>31073.7</v>
      </c>
      <c r="K2546" s="96">
        <f t="shared" si="1256"/>
        <v>28703.792090000003</v>
      </c>
      <c r="L2546" s="96">
        <f t="shared" si="1251"/>
        <v>71.916257666713449</v>
      </c>
      <c r="M2546" s="96">
        <f t="shared" si="1252"/>
        <v>92.221907648909081</v>
      </c>
    </row>
    <row r="2547" spans="1:13" ht="38.25">
      <c r="A2547" s="93" t="s">
        <v>148</v>
      </c>
      <c r="B2547" s="94" t="s">
        <v>1052</v>
      </c>
      <c r="C2547" s="94" t="s">
        <v>9</v>
      </c>
      <c r="D2547" s="94" t="s">
        <v>19</v>
      </c>
      <c r="E2547" s="94" t="s">
        <v>1055</v>
      </c>
      <c r="F2547" s="94" t="s">
        <v>149</v>
      </c>
      <c r="G2547" s="96">
        <v>35936.5</v>
      </c>
      <c r="H2547" s="96">
        <f>H2548</f>
        <v>35936.5</v>
      </c>
      <c r="I2547" s="96">
        <f t="shared" ref="I2547:K2547" si="1257">I2548</f>
        <v>28184.5</v>
      </c>
      <c r="J2547" s="96">
        <f t="shared" si="1257"/>
        <v>28184.5</v>
      </c>
      <c r="K2547" s="96">
        <f t="shared" si="1257"/>
        <v>26525.662990000001</v>
      </c>
      <c r="L2547" s="96">
        <f t="shared" si="1251"/>
        <v>73.812594409583582</v>
      </c>
      <c r="M2547" s="96">
        <f t="shared" si="1252"/>
        <v>94.114364242757546</v>
      </c>
    </row>
    <row r="2548" spans="1:13">
      <c r="A2548" s="93" t="s">
        <v>150</v>
      </c>
      <c r="B2548" s="94" t="s">
        <v>1052</v>
      </c>
      <c r="C2548" s="94" t="s">
        <v>9</v>
      </c>
      <c r="D2548" s="94" t="s">
        <v>19</v>
      </c>
      <c r="E2548" s="94" t="s">
        <v>1055</v>
      </c>
      <c r="F2548" s="94" t="s">
        <v>151</v>
      </c>
      <c r="G2548" s="96">
        <v>35936.5</v>
      </c>
      <c r="H2548" s="96">
        <f>33122+2814.5</f>
        <v>35936.5</v>
      </c>
      <c r="I2548" s="96">
        <v>28184.5</v>
      </c>
      <c r="J2548" s="96">
        <v>28184.5</v>
      </c>
      <c r="K2548" s="96">
        <v>26525.662990000001</v>
      </c>
      <c r="L2548" s="96">
        <f t="shared" si="1251"/>
        <v>73.812594409583582</v>
      </c>
      <c r="M2548" s="96">
        <f t="shared" si="1252"/>
        <v>94.114364242757546</v>
      </c>
    </row>
    <row r="2549" spans="1:13">
      <c r="A2549" s="93" t="s">
        <v>152</v>
      </c>
      <c r="B2549" s="94" t="s">
        <v>1052</v>
      </c>
      <c r="C2549" s="94" t="s">
        <v>9</v>
      </c>
      <c r="D2549" s="94" t="s">
        <v>19</v>
      </c>
      <c r="E2549" s="94" t="s">
        <v>1055</v>
      </c>
      <c r="F2549" s="94" t="s">
        <v>153</v>
      </c>
      <c r="G2549" s="96">
        <v>3808.7</v>
      </c>
      <c r="H2549" s="96">
        <f>H2550</f>
        <v>3808.7</v>
      </c>
      <c r="I2549" s="96">
        <f t="shared" ref="I2549:K2549" si="1258">I2550</f>
        <v>2786.2</v>
      </c>
      <c r="J2549" s="96">
        <f t="shared" si="1258"/>
        <v>2786.2</v>
      </c>
      <c r="K2549" s="96">
        <f t="shared" si="1258"/>
        <v>2138.8802799999999</v>
      </c>
      <c r="L2549" s="96">
        <f t="shared" si="1251"/>
        <v>56.157751463754039</v>
      </c>
      <c r="M2549" s="96">
        <f t="shared" si="1252"/>
        <v>76.766932739932528</v>
      </c>
    </row>
    <row r="2550" spans="1:13" ht="25.5">
      <c r="A2550" s="93" t="s">
        <v>154</v>
      </c>
      <c r="B2550" s="94" t="s">
        <v>1052</v>
      </c>
      <c r="C2550" s="94" t="s">
        <v>9</v>
      </c>
      <c r="D2550" s="94" t="s">
        <v>19</v>
      </c>
      <c r="E2550" s="94" t="s">
        <v>1055</v>
      </c>
      <c r="F2550" s="94" t="s">
        <v>155</v>
      </c>
      <c r="G2550" s="96">
        <v>3808.7</v>
      </c>
      <c r="H2550" s="96">
        <v>3808.7</v>
      </c>
      <c r="I2550" s="96">
        <v>2786.2</v>
      </c>
      <c r="J2550" s="96">
        <v>2786.2</v>
      </c>
      <c r="K2550" s="96">
        <v>2138.8802799999999</v>
      </c>
      <c r="L2550" s="96">
        <f t="shared" si="1251"/>
        <v>56.157751463754039</v>
      </c>
      <c r="M2550" s="96">
        <f t="shared" si="1252"/>
        <v>76.766932739932528</v>
      </c>
    </row>
    <row r="2551" spans="1:13">
      <c r="A2551" s="93" t="s">
        <v>160</v>
      </c>
      <c r="B2551" s="94" t="s">
        <v>1052</v>
      </c>
      <c r="C2551" s="94" t="s">
        <v>9</v>
      </c>
      <c r="D2551" s="94" t="s">
        <v>19</v>
      </c>
      <c r="E2551" s="94" t="s">
        <v>1055</v>
      </c>
      <c r="F2551" s="94" t="s">
        <v>161</v>
      </c>
      <c r="G2551" s="96">
        <v>167.6</v>
      </c>
      <c r="H2551" s="96">
        <f>H2552+H2553</f>
        <v>167.6</v>
      </c>
      <c r="I2551" s="96">
        <f t="shared" ref="I2551:K2551" si="1259">I2552+I2553</f>
        <v>154</v>
      </c>
      <c r="J2551" s="96">
        <f t="shared" si="1259"/>
        <v>103</v>
      </c>
      <c r="K2551" s="96">
        <f t="shared" si="1259"/>
        <v>39.248820000000002</v>
      </c>
      <c r="L2551" s="96">
        <f t="shared" si="1251"/>
        <v>23.418150357995231</v>
      </c>
      <c r="M2551" s="96">
        <f t="shared" si="1252"/>
        <v>25.486246753246753</v>
      </c>
    </row>
    <row r="2552" spans="1:13">
      <c r="A2552" s="93" t="s">
        <v>277</v>
      </c>
      <c r="B2552" s="94" t="s">
        <v>1052</v>
      </c>
      <c r="C2552" s="94" t="s">
        <v>9</v>
      </c>
      <c r="D2552" s="94" t="s">
        <v>19</v>
      </c>
      <c r="E2552" s="94" t="s">
        <v>1055</v>
      </c>
      <c r="F2552" s="94" t="s">
        <v>278</v>
      </c>
      <c r="G2552" s="96">
        <v>100</v>
      </c>
      <c r="H2552" s="96">
        <v>100</v>
      </c>
      <c r="I2552" s="96">
        <v>100</v>
      </c>
      <c r="J2552" s="96">
        <v>50</v>
      </c>
      <c r="K2552" s="96">
        <v>0</v>
      </c>
      <c r="L2552" s="96">
        <f t="shared" si="1251"/>
        <v>0</v>
      </c>
      <c r="M2552" s="96">
        <f t="shared" si="1252"/>
        <v>0</v>
      </c>
    </row>
    <row r="2553" spans="1:13">
      <c r="A2553" s="93" t="s">
        <v>162</v>
      </c>
      <c r="B2553" s="94" t="s">
        <v>1052</v>
      </c>
      <c r="C2553" s="94" t="s">
        <v>9</v>
      </c>
      <c r="D2553" s="94" t="s">
        <v>19</v>
      </c>
      <c r="E2553" s="94" t="s">
        <v>1055</v>
      </c>
      <c r="F2553" s="94" t="s">
        <v>163</v>
      </c>
      <c r="G2553" s="96">
        <v>67.599999999999994</v>
      </c>
      <c r="H2553" s="96">
        <v>67.599999999999994</v>
      </c>
      <c r="I2553" s="96">
        <v>54</v>
      </c>
      <c r="J2553" s="96">
        <v>53</v>
      </c>
      <c r="K2553" s="96">
        <v>39.248820000000002</v>
      </c>
      <c r="L2553" s="96">
        <f t="shared" si="1251"/>
        <v>58.060384615384621</v>
      </c>
      <c r="M2553" s="96">
        <f t="shared" si="1252"/>
        <v>72.683000000000007</v>
      </c>
    </row>
    <row r="2554" spans="1:13">
      <c r="A2554" s="107" t="s">
        <v>0</v>
      </c>
      <c r="B2554" s="108" t="s">
        <v>0</v>
      </c>
      <c r="C2554" s="95" t="s">
        <v>0</v>
      </c>
      <c r="D2554" s="95" t="s">
        <v>0</v>
      </c>
      <c r="E2554" s="95" t="s">
        <v>0</v>
      </c>
      <c r="F2554" s="95" t="s">
        <v>0</v>
      </c>
      <c r="G2554" s="109" t="s">
        <v>0</v>
      </c>
      <c r="H2554" s="109"/>
      <c r="I2554" s="109"/>
      <c r="J2554" s="109"/>
      <c r="K2554" s="109"/>
      <c r="L2554" s="109"/>
      <c r="M2554" s="109"/>
    </row>
    <row r="2555" spans="1:13">
      <c r="A2555" s="110" t="s">
        <v>1056</v>
      </c>
      <c r="B2555" s="111" t="s">
        <v>1057</v>
      </c>
      <c r="C2555" s="95" t="s">
        <v>0</v>
      </c>
      <c r="D2555" s="95" t="s">
        <v>0</v>
      </c>
      <c r="E2555" s="95" t="s">
        <v>0</v>
      </c>
      <c r="F2555" s="95" t="s">
        <v>0</v>
      </c>
      <c r="G2555" s="112">
        <v>49252.2</v>
      </c>
      <c r="H2555" s="112">
        <f>H2556</f>
        <v>49252.2</v>
      </c>
      <c r="I2555" s="112">
        <f t="shared" ref="I2555:K2559" si="1260">I2556</f>
        <v>36674.5</v>
      </c>
      <c r="J2555" s="112">
        <f t="shared" si="1260"/>
        <v>36231.700000000004</v>
      </c>
      <c r="K2555" s="112">
        <f t="shared" si="1260"/>
        <v>34422.315709999995</v>
      </c>
      <c r="L2555" s="112">
        <f t="shared" si="1251"/>
        <v>69.889904836738253</v>
      </c>
      <c r="M2555" s="112">
        <f t="shared" si="1252"/>
        <v>93.858991151890265</v>
      </c>
    </row>
    <row r="2556" spans="1:13">
      <c r="A2556" s="93" t="s">
        <v>33</v>
      </c>
      <c r="B2556" s="94" t="s">
        <v>1057</v>
      </c>
      <c r="C2556" s="94" t="s">
        <v>15</v>
      </c>
      <c r="D2556" s="95" t="s">
        <v>0</v>
      </c>
      <c r="E2556" s="95" t="s">
        <v>0</v>
      </c>
      <c r="F2556" s="95" t="s">
        <v>0</v>
      </c>
      <c r="G2556" s="96">
        <v>49252.2</v>
      </c>
      <c r="H2556" s="96">
        <f>H2557</f>
        <v>49252.2</v>
      </c>
      <c r="I2556" s="96">
        <f t="shared" si="1260"/>
        <v>36674.5</v>
      </c>
      <c r="J2556" s="96">
        <f t="shared" si="1260"/>
        <v>36231.700000000004</v>
      </c>
      <c r="K2556" s="96">
        <f t="shared" si="1260"/>
        <v>34422.315709999995</v>
      </c>
      <c r="L2556" s="96">
        <f t="shared" si="1251"/>
        <v>69.889904836738253</v>
      </c>
      <c r="M2556" s="96">
        <f t="shared" si="1252"/>
        <v>93.858991151890265</v>
      </c>
    </row>
    <row r="2557" spans="1:13">
      <c r="A2557" s="93" t="s">
        <v>34</v>
      </c>
      <c r="B2557" s="94" t="s">
        <v>1057</v>
      </c>
      <c r="C2557" s="94" t="s">
        <v>15</v>
      </c>
      <c r="D2557" s="94" t="s">
        <v>9</v>
      </c>
      <c r="E2557" s="95" t="s">
        <v>0</v>
      </c>
      <c r="F2557" s="95" t="s">
        <v>0</v>
      </c>
      <c r="G2557" s="96">
        <v>49252.2</v>
      </c>
      <c r="H2557" s="96">
        <f>H2558</f>
        <v>49252.2</v>
      </c>
      <c r="I2557" s="96">
        <f t="shared" si="1260"/>
        <v>36674.5</v>
      </c>
      <c r="J2557" s="96">
        <f t="shared" si="1260"/>
        <v>36231.700000000004</v>
      </c>
      <c r="K2557" s="96">
        <f t="shared" si="1260"/>
        <v>34422.315709999995</v>
      </c>
      <c r="L2557" s="96">
        <f t="shared" si="1251"/>
        <v>69.889904836738253</v>
      </c>
      <c r="M2557" s="96">
        <f t="shared" si="1252"/>
        <v>93.858991151890265</v>
      </c>
    </row>
    <row r="2558" spans="1:13" ht="38.25">
      <c r="A2558" s="93" t="s">
        <v>764</v>
      </c>
      <c r="B2558" s="94" t="s">
        <v>1057</v>
      </c>
      <c r="C2558" s="94" t="s">
        <v>15</v>
      </c>
      <c r="D2558" s="94" t="s">
        <v>9</v>
      </c>
      <c r="E2558" s="94" t="s">
        <v>765</v>
      </c>
      <c r="F2558" s="95" t="s">
        <v>0</v>
      </c>
      <c r="G2558" s="96">
        <v>49252.2</v>
      </c>
      <c r="H2558" s="96">
        <f>H2559</f>
        <v>49252.2</v>
      </c>
      <c r="I2558" s="96">
        <f t="shared" si="1260"/>
        <v>36674.5</v>
      </c>
      <c r="J2558" s="96">
        <f t="shared" si="1260"/>
        <v>36231.700000000004</v>
      </c>
      <c r="K2558" s="96">
        <f t="shared" si="1260"/>
        <v>34422.315709999995</v>
      </c>
      <c r="L2558" s="96">
        <f t="shared" si="1251"/>
        <v>69.889904836738253</v>
      </c>
      <c r="M2558" s="96">
        <f t="shared" si="1252"/>
        <v>93.858991151890265</v>
      </c>
    </row>
    <row r="2559" spans="1:13" ht="38.25">
      <c r="A2559" s="93" t="s">
        <v>1058</v>
      </c>
      <c r="B2559" s="94" t="s">
        <v>1057</v>
      </c>
      <c r="C2559" s="94" t="s">
        <v>15</v>
      </c>
      <c r="D2559" s="94" t="s">
        <v>9</v>
      </c>
      <c r="E2559" s="94" t="s">
        <v>1059</v>
      </c>
      <c r="F2559" s="95" t="s">
        <v>0</v>
      </c>
      <c r="G2559" s="96">
        <v>49252.2</v>
      </c>
      <c r="H2559" s="96">
        <f>H2560</f>
        <v>49252.2</v>
      </c>
      <c r="I2559" s="96">
        <f t="shared" si="1260"/>
        <v>36674.5</v>
      </c>
      <c r="J2559" s="96">
        <f t="shared" si="1260"/>
        <v>36231.700000000004</v>
      </c>
      <c r="K2559" s="96">
        <f t="shared" si="1260"/>
        <v>34422.315709999995</v>
      </c>
      <c r="L2559" s="96">
        <f t="shared" si="1251"/>
        <v>69.889904836738253</v>
      </c>
      <c r="M2559" s="96">
        <f t="shared" si="1252"/>
        <v>93.858991151890265</v>
      </c>
    </row>
    <row r="2560" spans="1:13">
      <c r="A2560" s="93" t="s">
        <v>146</v>
      </c>
      <c r="B2560" s="94" t="s">
        <v>1057</v>
      </c>
      <c r="C2560" s="94" t="s">
        <v>15</v>
      </c>
      <c r="D2560" s="94" t="s">
        <v>9</v>
      </c>
      <c r="E2560" s="94" t="s">
        <v>1060</v>
      </c>
      <c r="F2560" s="95" t="s">
        <v>0</v>
      </c>
      <c r="G2560" s="96">
        <v>49252.2</v>
      </c>
      <c r="H2560" s="96">
        <f>H2561+H2563+H2565</f>
        <v>49252.2</v>
      </c>
      <c r="I2560" s="96">
        <f t="shared" ref="I2560:K2560" si="1261">I2561+I2563+I2565</f>
        <v>36674.5</v>
      </c>
      <c r="J2560" s="96">
        <f t="shared" si="1261"/>
        <v>36231.700000000004</v>
      </c>
      <c r="K2560" s="96">
        <f t="shared" si="1261"/>
        <v>34422.315709999995</v>
      </c>
      <c r="L2560" s="96">
        <f t="shared" si="1251"/>
        <v>69.889904836738253</v>
      </c>
      <c r="M2560" s="96">
        <f t="shared" si="1252"/>
        <v>93.858991151890265</v>
      </c>
    </row>
    <row r="2561" spans="1:13" ht="38.25">
      <c r="A2561" s="93" t="s">
        <v>148</v>
      </c>
      <c r="B2561" s="94" t="s">
        <v>1057</v>
      </c>
      <c r="C2561" s="94" t="s">
        <v>15</v>
      </c>
      <c r="D2561" s="94" t="s">
        <v>9</v>
      </c>
      <c r="E2561" s="94" t="s">
        <v>1060</v>
      </c>
      <c r="F2561" s="94" t="s">
        <v>149</v>
      </c>
      <c r="G2561" s="96">
        <v>47551.1</v>
      </c>
      <c r="H2561" s="96">
        <f>H2562</f>
        <v>47551.1</v>
      </c>
      <c r="I2561" s="96">
        <f t="shared" ref="I2561:K2561" si="1262">I2562</f>
        <v>35495</v>
      </c>
      <c r="J2561" s="96">
        <f t="shared" si="1262"/>
        <v>35065</v>
      </c>
      <c r="K2561" s="96">
        <f t="shared" si="1262"/>
        <v>33424.446839999997</v>
      </c>
      <c r="L2561" s="96">
        <f t="shared" si="1251"/>
        <v>70.291637501550966</v>
      </c>
      <c r="M2561" s="96">
        <f t="shared" si="1252"/>
        <v>94.166634286519226</v>
      </c>
    </row>
    <row r="2562" spans="1:13">
      <c r="A2562" s="93" t="s">
        <v>150</v>
      </c>
      <c r="B2562" s="94" t="s">
        <v>1057</v>
      </c>
      <c r="C2562" s="94" t="s">
        <v>15</v>
      </c>
      <c r="D2562" s="94" t="s">
        <v>9</v>
      </c>
      <c r="E2562" s="94" t="s">
        <v>1060</v>
      </c>
      <c r="F2562" s="94" t="s">
        <v>151</v>
      </c>
      <c r="G2562" s="96">
        <v>47551.1</v>
      </c>
      <c r="H2562" s="96">
        <f>45332.9+2218.2</f>
        <v>47551.1</v>
      </c>
      <c r="I2562" s="96">
        <v>35495</v>
      </c>
      <c r="J2562" s="96">
        <v>35065</v>
      </c>
      <c r="K2562" s="96">
        <v>33424.446839999997</v>
      </c>
      <c r="L2562" s="96">
        <f t="shared" si="1251"/>
        <v>70.291637501550966</v>
      </c>
      <c r="M2562" s="96">
        <f t="shared" si="1252"/>
        <v>94.166634286519226</v>
      </c>
    </row>
    <row r="2563" spans="1:13">
      <c r="A2563" s="93" t="s">
        <v>152</v>
      </c>
      <c r="B2563" s="94" t="s">
        <v>1057</v>
      </c>
      <c r="C2563" s="94" t="s">
        <v>15</v>
      </c>
      <c r="D2563" s="94" t="s">
        <v>9</v>
      </c>
      <c r="E2563" s="94" t="s">
        <v>1060</v>
      </c>
      <c r="F2563" s="94" t="s">
        <v>153</v>
      </c>
      <c r="G2563" s="96">
        <v>1619.5</v>
      </c>
      <c r="H2563" s="96">
        <f>H2564</f>
        <v>1619.5</v>
      </c>
      <c r="I2563" s="96">
        <f t="shared" ref="I2563:K2563" si="1263">I2564</f>
        <v>1158.3</v>
      </c>
      <c r="J2563" s="96">
        <f t="shared" si="1263"/>
        <v>1158.3</v>
      </c>
      <c r="K2563" s="96">
        <f t="shared" si="1263"/>
        <v>989.86887000000002</v>
      </c>
      <c r="L2563" s="96">
        <f t="shared" si="1251"/>
        <v>61.121881444890406</v>
      </c>
      <c r="M2563" s="96">
        <f t="shared" si="1252"/>
        <v>85.458764568764579</v>
      </c>
    </row>
    <row r="2564" spans="1:13" ht="25.5">
      <c r="A2564" s="93" t="s">
        <v>154</v>
      </c>
      <c r="B2564" s="94" t="s">
        <v>1057</v>
      </c>
      <c r="C2564" s="94" t="s">
        <v>15</v>
      </c>
      <c r="D2564" s="94" t="s">
        <v>9</v>
      </c>
      <c r="E2564" s="94" t="s">
        <v>1060</v>
      </c>
      <c r="F2564" s="94" t="s">
        <v>155</v>
      </c>
      <c r="G2564" s="96">
        <v>1619.5</v>
      </c>
      <c r="H2564" s="96">
        <v>1619.5</v>
      </c>
      <c r="I2564" s="96">
        <v>1158.3</v>
      </c>
      <c r="J2564" s="96">
        <v>1158.3</v>
      </c>
      <c r="K2564" s="96">
        <v>989.86887000000002</v>
      </c>
      <c r="L2564" s="96">
        <f t="shared" si="1251"/>
        <v>61.121881444890406</v>
      </c>
      <c r="M2564" s="96">
        <f t="shared" si="1252"/>
        <v>85.458764568764579</v>
      </c>
    </row>
    <row r="2565" spans="1:13">
      <c r="A2565" s="93" t="s">
        <v>160</v>
      </c>
      <c r="B2565" s="94" t="s">
        <v>1057</v>
      </c>
      <c r="C2565" s="94" t="s">
        <v>15</v>
      </c>
      <c r="D2565" s="94" t="s">
        <v>9</v>
      </c>
      <c r="E2565" s="94" t="s">
        <v>1060</v>
      </c>
      <c r="F2565" s="94" t="s">
        <v>161</v>
      </c>
      <c r="G2565" s="96">
        <v>81.599999999999994</v>
      </c>
      <c r="H2565" s="96">
        <f>H2566</f>
        <v>81.599999999999994</v>
      </c>
      <c r="I2565" s="96">
        <f t="shared" ref="I2565:K2565" si="1264">I2566</f>
        <v>21.2</v>
      </c>
      <c r="J2565" s="96">
        <f t="shared" si="1264"/>
        <v>8.4</v>
      </c>
      <c r="K2565" s="96">
        <f t="shared" si="1264"/>
        <v>8</v>
      </c>
      <c r="L2565" s="96">
        <f t="shared" si="1251"/>
        <v>9.8039215686274517</v>
      </c>
      <c r="M2565" s="96">
        <f t="shared" si="1252"/>
        <v>37.735849056603776</v>
      </c>
    </row>
    <row r="2566" spans="1:13">
      <c r="A2566" s="93" t="s">
        <v>162</v>
      </c>
      <c r="B2566" s="94" t="s">
        <v>1057</v>
      </c>
      <c r="C2566" s="94" t="s">
        <v>15</v>
      </c>
      <c r="D2566" s="94" t="s">
        <v>9</v>
      </c>
      <c r="E2566" s="94" t="s">
        <v>1060</v>
      </c>
      <c r="F2566" s="94" t="s">
        <v>163</v>
      </c>
      <c r="G2566" s="96">
        <v>81.599999999999994</v>
      </c>
      <c r="H2566" s="96">
        <v>81.599999999999994</v>
      </c>
      <c r="I2566" s="96">
        <v>21.2</v>
      </c>
      <c r="J2566" s="96">
        <v>8.4</v>
      </c>
      <c r="K2566" s="96">
        <v>8</v>
      </c>
      <c r="L2566" s="96">
        <f t="shared" si="1251"/>
        <v>9.8039215686274517</v>
      </c>
      <c r="M2566" s="96">
        <f t="shared" si="1252"/>
        <v>37.735849056603776</v>
      </c>
    </row>
    <row r="2567" spans="1:13">
      <c r="A2567" s="107" t="s">
        <v>0</v>
      </c>
      <c r="B2567" s="108" t="s">
        <v>0</v>
      </c>
      <c r="C2567" s="95" t="s">
        <v>0</v>
      </c>
      <c r="D2567" s="95" t="s">
        <v>0</v>
      </c>
      <c r="E2567" s="95" t="s">
        <v>0</v>
      </c>
      <c r="F2567" s="95" t="s">
        <v>0</v>
      </c>
      <c r="G2567" s="109" t="s">
        <v>0</v>
      </c>
      <c r="H2567" s="109"/>
      <c r="I2567" s="109"/>
      <c r="J2567" s="109"/>
      <c r="K2567" s="109"/>
      <c r="L2567" s="109"/>
      <c r="M2567" s="109"/>
    </row>
    <row r="2568" spans="1:13">
      <c r="A2568" s="110" t="s">
        <v>1214</v>
      </c>
      <c r="B2568" s="111" t="s">
        <v>1061</v>
      </c>
      <c r="C2568" s="95" t="s">
        <v>0</v>
      </c>
      <c r="D2568" s="95" t="s">
        <v>0</v>
      </c>
      <c r="E2568" s="95" t="s">
        <v>0</v>
      </c>
      <c r="F2568" s="95" t="s">
        <v>0</v>
      </c>
      <c r="G2568" s="112">
        <v>200540.6</v>
      </c>
      <c r="H2568" s="112">
        <f>H2569</f>
        <v>200540.6</v>
      </c>
      <c r="I2568" s="112">
        <f t="shared" ref="I2568:K2570" si="1265">I2569</f>
        <v>191684.02</v>
      </c>
      <c r="J2568" s="112">
        <f t="shared" si="1265"/>
        <v>191684.02</v>
      </c>
      <c r="K2568" s="112">
        <f t="shared" si="1265"/>
        <v>119612.59495999999</v>
      </c>
      <c r="L2568" s="112">
        <f t="shared" si="1251"/>
        <v>59.645076837308743</v>
      </c>
      <c r="M2568" s="112">
        <f t="shared" si="1252"/>
        <v>62.400921558302038</v>
      </c>
    </row>
    <row r="2569" spans="1:13">
      <c r="A2569" s="93" t="s">
        <v>8</v>
      </c>
      <c r="B2569" s="94" t="s">
        <v>1061</v>
      </c>
      <c r="C2569" s="94" t="s">
        <v>9</v>
      </c>
      <c r="D2569" s="95" t="s">
        <v>0</v>
      </c>
      <c r="E2569" s="95" t="s">
        <v>0</v>
      </c>
      <c r="F2569" s="95" t="s">
        <v>0</v>
      </c>
      <c r="G2569" s="96">
        <v>200540.6</v>
      </c>
      <c r="H2569" s="96">
        <f>H2570</f>
        <v>200540.6</v>
      </c>
      <c r="I2569" s="96">
        <f t="shared" si="1265"/>
        <v>191684.02</v>
      </c>
      <c r="J2569" s="96">
        <f t="shared" si="1265"/>
        <v>191684.02</v>
      </c>
      <c r="K2569" s="96">
        <f t="shared" si="1265"/>
        <v>119612.59495999999</v>
      </c>
      <c r="L2569" s="96">
        <f t="shared" si="1251"/>
        <v>59.645076837308743</v>
      </c>
      <c r="M2569" s="96">
        <f t="shared" si="1252"/>
        <v>62.400921558302038</v>
      </c>
    </row>
    <row r="2570" spans="1:13">
      <c r="A2570" s="93" t="s">
        <v>20</v>
      </c>
      <c r="B2570" s="94" t="s">
        <v>1061</v>
      </c>
      <c r="C2570" s="94" t="s">
        <v>9</v>
      </c>
      <c r="D2570" s="94" t="s">
        <v>21</v>
      </c>
      <c r="E2570" s="95" t="s">
        <v>0</v>
      </c>
      <c r="F2570" s="95" t="s">
        <v>0</v>
      </c>
      <c r="G2570" s="96">
        <v>200540.6</v>
      </c>
      <c r="H2570" s="96">
        <f>H2571</f>
        <v>200540.6</v>
      </c>
      <c r="I2570" s="96">
        <f t="shared" si="1265"/>
        <v>191684.02</v>
      </c>
      <c r="J2570" s="96">
        <f t="shared" si="1265"/>
        <v>191684.02</v>
      </c>
      <c r="K2570" s="96">
        <f t="shared" si="1265"/>
        <v>119612.59495999999</v>
      </c>
      <c r="L2570" s="96">
        <f t="shared" si="1251"/>
        <v>59.645076837308743</v>
      </c>
      <c r="M2570" s="96">
        <f t="shared" si="1252"/>
        <v>62.400921558302038</v>
      </c>
    </row>
    <row r="2571" spans="1:13" ht="25.5">
      <c r="A2571" s="93" t="s">
        <v>1062</v>
      </c>
      <c r="B2571" s="94" t="s">
        <v>1061</v>
      </c>
      <c r="C2571" s="94" t="s">
        <v>9</v>
      </c>
      <c r="D2571" s="94" t="s">
        <v>21</v>
      </c>
      <c r="E2571" s="94" t="s">
        <v>1063</v>
      </c>
      <c r="F2571" s="95" t="s">
        <v>0</v>
      </c>
      <c r="G2571" s="96">
        <v>200540.6</v>
      </c>
      <c r="H2571" s="96">
        <f>H2572+H2576+H2580+H2587</f>
        <v>200540.6</v>
      </c>
      <c r="I2571" s="96">
        <f t="shared" ref="I2571:K2571" si="1266">I2572+I2576+I2580+I2587</f>
        <v>191684.02</v>
      </c>
      <c r="J2571" s="96">
        <f t="shared" si="1266"/>
        <v>191684.02</v>
      </c>
      <c r="K2571" s="96">
        <f t="shared" si="1266"/>
        <v>119612.59495999999</v>
      </c>
      <c r="L2571" s="96">
        <f t="shared" si="1251"/>
        <v>59.645076837308743</v>
      </c>
      <c r="M2571" s="96">
        <f t="shared" si="1252"/>
        <v>62.400921558302038</v>
      </c>
    </row>
    <row r="2572" spans="1:13">
      <c r="A2572" s="93" t="s">
        <v>1064</v>
      </c>
      <c r="B2572" s="94" t="s">
        <v>1061</v>
      </c>
      <c r="C2572" s="94" t="s">
        <v>9</v>
      </c>
      <c r="D2572" s="94" t="s">
        <v>21</v>
      </c>
      <c r="E2572" s="94" t="s">
        <v>1065</v>
      </c>
      <c r="F2572" s="95" t="s">
        <v>0</v>
      </c>
      <c r="G2572" s="96">
        <v>7413.3</v>
      </c>
      <c r="H2572" s="96">
        <f>H2573</f>
        <v>7413.3</v>
      </c>
      <c r="I2572" s="96">
        <f t="shared" ref="I2572:K2574" si="1267">I2573</f>
        <v>5342.02</v>
      </c>
      <c r="J2572" s="96">
        <f t="shared" si="1267"/>
        <v>5342.02</v>
      </c>
      <c r="K2572" s="96">
        <f t="shared" si="1267"/>
        <v>4862.2288200000003</v>
      </c>
      <c r="L2572" s="96">
        <f t="shared" si="1251"/>
        <v>65.587913884504871</v>
      </c>
      <c r="M2572" s="96">
        <f t="shared" si="1252"/>
        <v>91.018543921587707</v>
      </c>
    </row>
    <row r="2573" spans="1:13">
      <c r="A2573" s="93" t="s">
        <v>146</v>
      </c>
      <c r="B2573" s="94" t="s">
        <v>1061</v>
      </c>
      <c r="C2573" s="94" t="s">
        <v>9</v>
      </c>
      <c r="D2573" s="94" t="s">
        <v>21</v>
      </c>
      <c r="E2573" s="94" t="s">
        <v>1066</v>
      </c>
      <c r="F2573" s="95" t="s">
        <v>0</v>
      </c>
      <c r="G2573" s="96">
        <v>7413.3</v>
      </c>
      <c r="H2573" s="96">
        <f>H2574</f>
        <v>7413.3</v>
      </c>
      <c r="I2573" s="96">
        <f t="shared" si="1267"/>
        <v>5342.02</v>
      </c>
      <c r="J2573" s="96">
        <f t="shared" si="1267"/>
        <v>5342.02</v>
      </c>
      <c r="K2573" s="96">
        <f t="shared" si="1267"/>
        <v>4862.2288200000003</v>
      </c>
      <c r="L2573" s="96">
        <f t="shared" si="1251"/>
        <v>65.587913884504871</v>
      </c>
      <c r="M2573" s="96">
        <f t="shared" si="1252"/>
        <v>91.018543921587707</v>
      </c>
    </row>
    <row r="2574" spans="1:13" ht="38.25">
      <c r="A2574" s="93" t="s">
        <v>148</v>
      </c>
      <c r="B2574" s="94" t="s">
        <v>1061</v>
      </c>
      <c r="C2574" s="94" t="s">
        <v>9</v>
      </c>
      <c r="D2574" s="94" t="s">
        <v>21</v>
      </c>
      <c r="E2574" s="94" t="s">
        <v>1066</v>
      </c>
      <c r="F2574" s="94" t="s">
        <v>149</v>
      </c>
      <c r="G2574" s="96">
        <v>7413.3</v>
      </c>
      <c r="H2574" s="96">
        <f>H2575</f>
        <v>7413.3</v>
      </c>
      <c r="I2574" s="96">
        <f t="shared" si="1267"/>
        <v>5342.02</v>
      </c>
      <c r="J2574" s="96">
        <f t="shared" si="1267"/>
        <v>5342.02</v>
      </c>
      <c r="K2574" s="96">
        <f t="shared" si="1267"/>
        <v>4862.2288200000003</v>
      </c>
      <c r="L2574" s="96">
        <f t="shared" si="1251"/>
        <v>65.587913884504871</v>
      </c>
      <c r="M2574" s="96">
        <f t="shared" si="1252"/>
        <v>91.018543921587707</v>
      </c>
    </row>
    <row r="2575" spans="1:13">
      <c r="A2575" s="93" t="s">
        <v>150</v>
      </c>
      <c r="B2575" s="94" t="s">
        <v>1061</v>
      </c>
      <c r="C2575" s="94" t="s">
        <v>9</v>
      </c>
      <c r="D2575" s="94" t="s">
        <v>21</v>
      </c>
      <c r="E2575" s="94" t="s">
        <v>1066</v>
      </c>
      <c r="F2575" s="94" t="s">
        <v>151</v>
      </c>
      <c r="G2575" s="96">
        <v>7413.3</v>
      </c>
      <c r="H2575" s="96">
        <f>5912.5+1500.8</f>
        <v>7413.3</v>
      </c>
      <c r="I2575" s="96">
        <v>5342.02</v>
      </c>
      <c r="J2575" s="96">
        <v>5342.02</v>
      </c>
      <c r="K2575" s="96">
        <v>4862.2288200000003</v>
      </c>
      <c r="L2575" s="96">
        <f t="shared" si="1251"/>
        <v>65.587913884504871</v>
      </c>
      <c r="M2575" s="96">
        <f t="shared" si="1252"/>
        <v>91.018543921587707</v>
      </c>
    </row>
    <row r="2576" spans="1:13" ht="38.25">
      <c r="A2576" s="93" t="s">
        <v>1067</v>
      </c>
      <c r="B2576" s="94" t="s">
        <v>1061</v>
      </c>
      <c r="C2576" s="94" t="s">
        <v>9</v>
      </c>
      <c r="D2576" s="94" t="s">
        <v>21</v>
      </c>
      <c r="E2576" s="94" t="s">
        <v>1068</v>
      </c>
      <c r="F2576" s="95" t="s">
        <v>0</v>
      </c>
      <c r="G2576" s="96">
        <v>145.1</v>
      </c>
      <c r="H2576" s="96">
        <f>H2577</f>
        <v>145.1</v>
      </c>
      <c r="I2576" s="96">
        <f t="shared" ref="I2576:K2578" si="1268">I2577</f>
        <v>145.1</v>
      </c>
      <c r="J2576" s="96">
        <f t="shared" si="1268"/>
        <v>145.1</v>
      </c>
      <c r="K2576" s="96">
        <f t="shared" si="1268"/>
        <v>97.607500000000002</v>
      </c>
      <c r="L2576" s="96">
        <f t="shared" si="1251"/>
        <v>67.269124741557548</v>
      </c>
      <c r="M2576" s="96">
        <f t="shared" si="1252"/>
        <v>67.269124741557548</v>
      </c>
    </row>
    <row r="2577" spans="1:14" ht="38.25">
      <c r="A2577" s="93" t="s">
        <v>1067</v>
      </c>
      <c r="B2577" s="94" t="s">
        <v>1061</v>
      </c>
      <c r="C2577" s="94" t="s">
        <v>9</v>
      </c>
      <c r="D2577" s="94" t="s">
        <v>21</v>
      </c>
      <c r="E2577" s="94" t="s">
        <v>1069</v>
      </c>
      <c r="F2577" s="95" t="s">
        <v>0</v>
      </c>
      <c r="G2577" s="96">
        <v>145.1</v>
      </c>
      <c r="H2577" s="96">
        <f>H2578</f>
        <v>145.1</v>
      </c>
      <c r="I2577" s="96">
        <f t="shared" si="1268"/>
        <v>145.1</v>
      </c>
      <c r="J2577" s="96">
        <f t="shared" si="1268"/>
        <v>145.1</v>
      </c>
      <c r="K2577" s="96">
        <f t="shared" si="1268"/>
        <v>97.607500000000002</v>
      </c>
      <c r="L2577" s="96">
        <f t="shared" si="1251"/>
        <v>67.269124741557548</v>
      </c>
      <c r="M2577" s="96">
        <f t="shared" si="1252"/>
        <v>67.269124741557548</v>
      </c>
    </row>
    <row r="2578" spans="1:14">
      <c r="A2578" s="93" t="s">
        <v>152</v>
      </c>
      <c r="B2578" s="94" t="s">
        <v>1061</v>
      </c>
      <c r="C2578" s="94" t="s">
        <v>9</v>
      </c>
      <c r="D2578" s="94" t="s">
        <v>21</v>
      </c>
      <c r="E2578" s="94" t="s">
        <v>1069</v>
      </c>
      <c r="F2578" s="94" t="s">
        <v>153</v>
      </c>
      <c r="G2578" s="96">
        <v>145.1</v>
      </c>
      <c r="H2578" s="96">
        <f>H2579</f>
        <v>145.1</v>
      </c>
      <c r="I2578" s="96">
        <f t="shared" si="1268"/>
        <v>145.1</v>
      </c>
      <c r="J2578" s="96">
        <f t="shared" si="1268"/>
        <v>145.1</v>
      </c>
      <c r="K2578" s="96">
        <f t="shared" si="1268"/>
        <v>97.607500000000002</v>
      </c>
      <c r="L2578" s="96">
        <f t="shared" si="1251"/>
        <v>67.269124741557548</v>
      </c>
      <c r="M2578" s="96">
        <f t="shared" si="1252"/>
        <v>67.269124741557548</v>
      </c>
    </row>
    <row r="2579" spans="1:14" ht="25.5">
      <c r="A2579" s="93" t="s">
        <v>154</v>
      </c>
      <c r="B2579" s="94" t="s">
        <v>1061</v>
      </c>
      <c r="C2579" s="94" t="s">
        <v>9</v>
      </c>
      <c r="D2579" s="94" t="s">
        <v>21</v>
      </c>
      <c r="E2579" s="94" t="s">
        <v>1069</v>
      </c>
      <c r="F2579" s="94" t="s">
        <v>155</v>
      </c>
      <c r="G2579" s="96">
        <v>145.1</v>
      </c>
      <c r="H2579" s="96">
        <v>145.1</v>
      </c>
      <c r="I2579" s="96">
        <v>145.1</v>
      </c>
      <c r="J2579" s="96">
        <v>145.1</v>
      </c>
      <c r="K2579" s="96">
        <v>97.607500000000002</v>
      </c>
      <c r="L2579" s="96">
        <f t="shared" si="1251"/>
        <v>67.269124741557548</v>
      </c>
      <c r="M2579" s="96">
        <f t="shared" si="1252"/>
        <v>67.269124741557548</v>
      </c>
    </row>
    <row r="2580" spans="1:14">
      <c r="A2580" s="93" t="s">
        <v>1070</v>
      </c>
      <c r="B2580" s="94" t="s">
        <v>1061</v>
      </c>
      <c r="C2580" s="94" t="s">
        <v>9</v>
      </c>
      <c r="D2580" s="94" t="s">
        <v>21</v>
      </c>
      <c r="E2580" s="94" t="s">
        <v>1071</v>
      </c>
      <c r="F2580" s="95" t="s">
        <v>0</v>
      </c>
      <c r="G2580" s="96">
        <v>164209.1</v>
      </c>
      <c r="H2580" s="96">
        <f>H2584+H2581</f>
        <v>164209.1</v>
      </c>
      <c r="I2580" s="96">
        <f t="shared" ref="I2580:K2580" si="1269">I2584+I2581</f>
        <v>164209.1</v>
      </c>
      <c r="J2580" s="96">
        <f t="shared" si="1269"/>
        <v>164209.1</v>
      </c>
      <c r="K2580" s="96">
        <f t="shared" si="1269"/>
        <v>93780.512319999994</v>
      </c>
      <c r="L2580" s="96">
        <f t="shared" si="1251"/>
        <v>57.110423429639404</v>
      </c>
      <c r="M2580" s="96">
        <f t="shared" si="1252"/>
        <v>57.110423429639404</v>
      </c>
    </row>
    <row r="2581" spans="1:14" s="29" customFormat="1" hidden="1">
      <c r="A2581" s="104" t="s">
        <v>1185</v>
      </c>
      <c r="B2581" s="94" t="s">
        <v>1061</v>
      </c>
      <c r="C2581" s="94" t="s">
        <v>9</v>
      </c>
      <c r="D2581" s="94" t="s">
        <v>21</v>
      </c>
      <c r="E2581" s="102" t="s">
        <v>1180</v>
      </c>
      <c r="F2581" s="95"/>
      <c r="G2581" s="96"/>
      <c r="H2581" s="96">
        <f>H2582</f>
        <v>0</v>
      </c>
      <c r="I2581" s="96">
        <f t="shared" ref="I2581:K2582" si="1270">I2582</f>
        <v>0</v>
      </c>
      <c r="J2581" s="96">
        <f t="shared" si="1270"/>
        <v>0</v>
      </c>
      <c r="K2581" s="96">
        <f t="shared" si="1270"/>
        <v>0</v>
      </c>
      <c r="L2581" s="96" t="e">
        <f t="shared" si="1251"/>
        <v>#DIV/0!</v>
      </c>
      <c r="M2581" s="96" t="e">
        <f t="shared" si="1252"/>
        <v>#DIV/0!</v>
      </c>
      <c r="N2581" s="60"/>
    </row>
    <row r="2582" spans="1:14" s="29" customFormat="1" hidden="1">
      <c r="A2582" s="93" t="s">
        <v>160</v>
      </c>
      <c r="B2582" s="94" t="s">
        <v>1061</v>
      </c>
      <c r="C2582" s="94" t="s">
        <v>9</v>
      </c>
      <c r="D2582" s="94" t="s">
        <v>21</v>
      </c>
      <c r="E2582" s="102" t="s">
        <v>1180</v>
      </c>
      <c r="F2582" s="95">
        <v>800</v>
      </c>
      <c r="G2582" s="96"/>
      <c r="H2582" s="96">
        <f>H2583</f>
        <v>0</v>
      </c>
      <c r="I2582" s="96">
        <f t="shared" si="1270"/>
        <v>0</v>
      </c>
      <c r="J2582" s="96">
        <f t="shared" si="1270"/>
        <v>0</v>
      </c>
      <c r="K2582" s="96">
        <f t="shared" si="1270"/>
        <v>0</v>
      </c>
      <c r="L2582" s="96" t="e">
        <f t="shared" si="1251"/>
        <v>#DIV/0!</v>
      </c>
      <c r="M2582" s="96" t="e">
        <f t="shared" si="1252"/>
        <v>#DIV/0!</v>
      </c>
      <c r="N2582" s="60"/>
    </row>
    <row r="2583" spans="1:14" s="29" customFormat="1" hidden="1">
      <c r="A2583" s="93" t="s">
        <v>662</v>
      </c>
      <c r="B2583" s="94" t="s">
        <v>1061</v>
      </c>
      <c r="C2583" s="94" t="s">
        <v>9</v>
      </c>
      <c r="D2583" s="94" t="s">
        <v>21</v>
      </c>
      <c r="E2583" s="102" t="s">
        <v>1180</v>
      </c>
      <c r="F2583" s="95">
        <v>880</v>
      </c>
      <c r="G2583" s="96"/>
      <c r="H2583" s="96"/>
      <c r="I2583" s="96"/>
      <c r="J2583" s="96"/>
      <c r="K2583" s="96">
        <v>0</v>
      </c>
      <c r="L2583" s="96" t="e">
        <f t="shared" si="1251"/>
        <v>#DIV/0!</v>
      </c>
      <c r="M2583" s="96" t="e">
        <f t="shared" si="1252"/>
        <v>#DIV/0!</v>
      </c>
      <c r="N2583" s="60"/>
    </row>
    <row r="2584" spans="1:14">
      <c r="A2584" s="93" t="s">
        <v>1072</v>
      </c>
      <c r="B2584" s="94" t="s">
        <v>1061</v>
      </c>
      <c r="C2584" s="94" t="s">
        <v>9</v>
      </c>
      <c r="D2584" s="94" t="s">
        <v>21</v>
      </c>
      <c r="E2584" s="94" t="s">
        <v>1073</v>
      </c>
      <c r="F2584" s="95" t="s">
        <v>0</v>
      </c>
      <c r="G2584" s="96">
        <v>164209.1</v>
      </c>
      <c r="H2584" s="96">
        <f>H2585</f>
        <v>164209.1</v>
      </c>
      <c r="I2584" s="96">
        <f t="shared" ref="I2584:K2585" si="1271">I2585</f>
        <v>164209.1</v>
      </c>
      <c r="J2584" s="96">
        <f t="shared" si="1271"/>
        <v>164209.1</v>
      </c>
      <c r="K2584" s="96">
        <f t="shared" si="1271"/>
        <v>93780.512319999994</v>
      </c>
      <c r="L2584" s="96">
        <f t="shared" si="1251"/>
        <v>57.110423429639404</v>
      </c>
      <c r="M2584" s="96">
        <f t="shared" si="1252"/>
        <v>57.110423429639404</v>
      </c>
    </row>
    <row r="2585" spans="1:14">
      <c r="A2585" s="93" t="s">
        <v>160</v>
      </c>
      <c r="B2585" s="94" t="s">
        <v>1061</v>
      </c>
      <c r="C2585" s="94" t="s">
        <v>9</v>
      </c>
      <c r="D2585" s="94" t="s">
        <v>21</v>
      </c>
      <c r="E2585" s="94" t="s">
        <v>1073</v>
      </c>
      <c r="F2585" s="94" t="s">
        <v>161</v>
      </c>
      <c r="G2585" s="96">
        <v>164209.1</v>
      </c>
      <c r="H2585" s="96">
        <f>H2586</f>
        <v>164209.1</v>
      </c>
      <c r="I2585" s="96">
        <f t="shared" si="1271"/>
        <v>164209.1</v>
      </c>
      <c r="J2585" s="96">
        <f t="shared" si="1271"/>
        <v>164209.1</v>
      </c>
      <c r="K2585" s="96">
        <f t="shared" si="1271"/>
        <v>93780.512319999994</v>
      </c>
      <c r="L2585" s="96">
        <f t="shared" si="1251"/>
        <v>57.110423429639404</v>
      </c>
      <c r="M2585" s="96">
        <f t="shared" si="1252"/>
        <v>57.110423429639404</v>
      </c>
    </row>
    <row r="2586" spans="1:14">
      <c r="A2586" s="93" t="s">
        <v>662</v>
      </c>
      <c r="B2586" s="94" t="s">
        <v>1061</v>
      </c>
      <c r="C2586" s="94" t="s">
        <v>9</v>
      </c>
      <c r="D2586" s="94" t="s">
        <v>21</v>
      </c>
      <c r="E2586" s="94" t="s">
        <v>1073</v>
      </c>
      <c r="F2586" s="94" t="s">
        <v>663</v>
      </c>
      <c r="G2586" s="96">
        <v>164209.1</v>
      </c>
      <c r="H2586" s="96">
        <v>164209.1</v>
      </c>
      <c r="I2586" s="96">
        <v>164209.1</v>
      </c>
      <c r="J2586" s="96">
        <v>164209.1</v>
      </c>
      <c r="K2586" s="96">
        <v>93780.512319999994</v>
      </c>
      <c r="L2586" s="96">
        <f t="shared" si="1251"/>
        <v>57.110423429639404</v>
      </c>
      <c r="M2586" s="96">
        <f t="shared" si="1252"/>
        <v>57.110423429639404</v>
      </c>
    </row>
    <row r="2587" spans="1:14">
      <c r="A2587" s="93" t="s">
        <v>1074</v>
      </c>
      <c r="B2587" s="94" t="s">
        <v>1061</v>
      </c>
      <c r="C2587" s="94" t="s">
        <v>9</v>
      </c>
      <c r="D2587" s="94" t="s">
        <v>21</v>
      </c>
      <c r="E2587" s="94" t="s">
        <v>1075</v>
      </c>
      <c r="F2587" s="95" t="s">
        <v>0</v>
      </c>
      <c r="G2587" s="96">
        <v>28773.1</v>
      </c>
      <c r="H2587" s="96">
        <f>H2588</f>
        <v>28773.100000000002</v>
      </c>
      <c r="I2587" s="96">
        <f t="shared" ref="I2587:K2587" si="1272">I2588</f>
        <v>21987.8</v>
      </c>
      <c r="J2587" s="96">
        <f t="shared" si="1272"/>
        <v>21987.8</v>
      </c>
      <c r="K2587" s="96">
        <f t="shared" si="1272"/>
        <v>20872.246319999998</v>
      </c>
      <c r="L2587" s="96">
        <f t="shared" si="1251"/>
        <v>72.540832652720752</v>
      </c>
      <c r="M2587" s="96">
        <f t="shared" si="1252"/>
        <v>94.926487961505927</v>
      </c>
    </row>
    <row r="2588" spans="1:14">
      <c r="A2588" s="93" t="s">
        <v>146</v>
      </c>
      <c r="B2588" s="94" t="s">
        <v>1061</v>
      </c>
      <c r="C2588" s="94" t="s">
        <v>9</v>
      </c>
      <c r="D2588" s="94" t="s">
        <v>21</v>
      </c>
      <c r="E2588" s="94" t="s">
        <v>1076</v>
      </c>
      <c r="F2588" s="95" t="s">
        <v>0</v>
      </c>
      <c r="G2588" s="96">
        <v>28773.1</v>
      </c>
      <c r="H2588" s="96">
        <f>H2589+H2591+H2593</f>
        <v>28773.100000000002</v>
      </c>
      <c r="I2588" s="96">
        <f t="shared" ref="I2588:K2588" si="1273">I2589+I2591+I2593</f>
        <v>21987.8</v>
      </c>
      <c r="J2588" s="96">
        <f t="shared" si="1273"/>
        <v>21987.8</v>
      </c>
      <c r="K2588" s="96">
        <f t="shared" si="1273"/>
        <v>20872.246319999998</v>
      </c>
      <c r="L2588" s="96">
        <f t="shared" si="1251"/>
        <v>72.540832652720752</v>
      </c>
      <c r="M2588" s="96">
        <f t="shared" si="1252"/>
        <v>94.926487961505927</v>
      </c>
    </row>
    <row r="2589" spans="1:14" ht="38.25">
      <c r="A2589" s="93" t="s">
        <v>148</v>
      </c>
      <c r="B2589" s="94" t="s">
        <v>1061</v>
      </c>
      <c r="C2589" s="94" t="s">
        <v>9</v>
      </c>
      <c r="D2589" s="94" t="s">
        <v>21</v>
      </c>
      <c r="E2589" s="94" t="s">
        <v>1076</v>
      </c>
      <c r="F2589" s="94" t="s">
        <v>149</v>
      </c>
      <c r="G2589" s="96">
        <v>28186.3</v>
      </c>
      <c r="H2589" s="96">
        <f>H2590</f>
        <v>28186.300000000003</v>
      </c>
      <c r="I2589" s="96">
        <f t="shared" ref="I2589:K2589" si="1274">I2590</f>
        <v>21421</v>
      </c>
      <c r="J2589" s="96">
        <f t="shared" si="1274"/>
        <v>21421</v>
      </c>
      <c r="K2589" s="96">
        <f t="shared" si="1274"/>
        <v>20396.48258</v>
      </c>
      <c r="L2589" s="96">
        <f t="shared" si="1251"/>
        <v>72.363107538059253</v>
      </c>
      <c r="M2589" s="96">
        <f t="shared" si="1252"/>
        <v>95.217228794173934</v>
      </c>
    </row>
    <row r="2590" spans="1:14">
      <c r="A2590" s="93" t="s">
        <v>150</v>
      </c>
      <c r="B2590" s="94" t="s">
        <v>1061</v>
      </c>
      <c r="C2590" s="94" t="s">
        <v>9</v>
      </c>
      <c r="D2590" s="94" t="s">
        <v>21</v>
      </c>
      <c r="E2590" s="94" t="s">
        <v>1076</v>
      </c>
      <c r="F2590" s="94" t="s">
        <v>151</v>
      </c>
      <c r="G2590" s="96">
        <v>28186.3</v>
      </c>
      <c r="H2590" s="96">
        <f>27080.9+1105.4</f>
        <v>28186.300000000003</v>
      </c>
      <c r="I2590" s="96">
        <v>21421</v>
      </c>
      <c r="J2590" s="96">
        <v>21421</v>
      </c>
      <c r="K2590" s="96">
        <v>20396.48258</v>
      </c>
      <c r="L2590" s="96">
        <f t="shared" si="1251"/>
        <v>72.363107538059253</v>
      </c>
      <c r="M2590" s="96">
        <f t="shared" si="1252"/>
        <v>95.217228794173934</v>
      </c>
    </row>
    <row r="2591" spans="1:14">
      <c r="A2591" s="93" t="s">
        <v>152</v>
      </c>
      <c r="B2591" s="94" t="s">
        <v>1061</v>
      </c>
      <c r="C2591" s="94" t="s">
        <v>9</v>
      </c>
      <c r="D2591" s="94" t="s">
        <v>21</v>
      </c>
      <c r="E2591" s="94" t="s">
        <v>1076</v>
      </c>
      <c r="F2591" s="94" t="s">
        <v>153</v>
      </c>
      <c r="G2591" s="96">
        <v>568.79999999999995</v>
      </c>
      <c r="H2591" s="96">
        <f>H2592</f>
        <v>568.79999999999995</v>
      </c>
      <c r="I2591" s="96">
        <f t="shared" ref="I2591:K2591" si="1275">I2592</f>
        <v>553.29999999999995</v>
      </c>
      <c r="J2591" s="96">
        <f t="shared" si="1275"/>
        <v>553.29999999999995</v>
      </c>
      <c r="K2591" s="96">
        <f t="shared" si="1275"/>
        <v>462.44673999999998</v>
      </c>
      <c r="L2591" s="96">
        <f t="shared" si="1251"/>
        <v>81.302169479606192</v>
      </c>
      <c r="M2591" s="96">
        <f t="shared" si="1252"/>
        <v>83.579746972709202</v>
      </c>
    </row>
    <row r="2592" spans="1:14" ht="25.5">
      <c r="A2592" s="93" t="s">
        <v>154</v>
      </c>
      <c r="B2592" s="94" t="s">
        <v>1061</v>
      </c>
      <c r="C2592" s="94" t="s">
        <v>9</v>
      </c>
      <c r="D2592" s="94" t="s">
        <v>21</v>
      </c>
      <c r="E2592" s="94" t="s">
        <v>1076</v>
      </c>
      <c r="F2592" s="94" t="s">
        <v>155</v>
      </c>
      <c r="G2592" s="96">
        <v>568.79999999999995</v>
      </c>
      <c r="H2592" s="96">
        <v>568.79999999999995</v>
      </c>
      <c r="I2592" s="96">
        <v>553.29999999999995</v>
      </c>
      <c r="J2592" s="96">
        <v>553.29999999999995</v>
      </c>
      <c r="K2592" s="96">
        <v>462.44673999999998</v>
      </c>
      <c r="L2592" s="96">
        <f t="shared" si="1251"/>
        <v>81.302169479606192</v>
      </c>
      <c r="M2592" s="96">
        <f t="shared" si="1252"/>
        <v>83.579746972709202</v>
      </c>
    </row>
    <row r="2593" spans="1:13">
      <c r="A2593" s="93" t="s">
        <v>160</v>
      </c>
      <c r="B2593" s="94" t="s">
        <v>1061</v>
      </c>
      <c r="C2593" s="94" t="s">
        <v>9</v>
      </c>
      <c r="D2593" s="94" t="s">
        <v>21</v>
      </c>
      <c r="E2593" s="94" t="s">
        <v>1076</v>
      </c>
      <c r="F2593" s="94" t="s">
        <v>161</v>
      </c>
      <c r="G2593" s="96">
        <v>18</v>
      </c>
      <c r="H2593" s="96">
        <f>H2594</f>
        <v>18</v>
      </c>
      <c r="I2593" s="96">
        <f t="shared" ref="I2593:K2593" si="1276">I2594</f>
        <v>13.5</v>
      </c>
      <c r="J2593" s="96">
        <f t="shared" si="1276"/>
        <v>13.5</v>
      </c>
      <c r="K2593" s="96">
        <f t="shared" si="1276"/>
        <v>13.317</v>
      </c>
      <c r="L2593" s="96">
        <f t="shared" si="1251"/>
        <v>73.983333333333334</v>
      </c>
      <c r="M2593" s="96">
        <f t="shared" si="1252"/>
        <v>98.644444444444446</v>
      </c>
    </row>
    <row r="2594" spans="1:13">
      <c r="A2594" s="93" t="s">
        <v>162</v>
      </c>
      <c r="B2594" s="94" t="s">
        <v>1061</v>
      </c>
      <c r="C2594" s="94" t="s">
        <v>9</v>
      </c>
      <c r="D2594" s="94" t="s">
        <v>21</v>
      </c>
      <c r="E2594" s="94" t="s">
        <v>1076</v>
      </c>
      <c r="F2594" s="94" t="s">
        <v>163</v>
      </c>
      <c r="G2594" s="96">
        <v>18</v>
      </c>
      <c r="H2594" s="96">
        <v>18</v>
      </c>
      <c r="I2594" s="96">
        <v>13.5</v>
      </c>
      <c r="J2594" s="96">
        <v>13.5</v>
      </c>
      <c r="K2594" s="96">
        <v>13.317</v>
      </c>
      <c r="L2594" s="96">
        <f t="shared" si="1251"/>
        <v>73.983333333333334</v>
      </c>
      <c r="M2594" s="96">
        <f t="shared" si="1252"/>
        <v>98.644444444444446</v>
      </c>
    </row>
    <row r="2595" spans="1:13">
      <c r="A2595" s="107" t="s">
        <v>0</v>
      </c>
      <c r="B2595" s="108" t="s">
        <v>0</v>
      </c>
      <c r="C2595" s="95" t="s">
        <v>0</v>
      </c>
      <c r="D2595" s="95" t="s">
        <v>0</v>
      </c>
      <c r="E2595" s="95" t="s">
        <v>0</v>
      </c>
      <c r="F2595" s="95" t="s">
        <v>0</v>
      </c>
      <c r="G2595" s="109" t="s">
        <v>0</v>
      </c>
      <c r="H2595" s="109"/>
      <c r="I2595" s="109"/>
      <c r="J2595" s="109"/>
      <c r="K2595" s="109"/>
      <c r="L2595" s="109"/>
      <c r="M2595" s="109"/>
    </row>
    <row r="2596" spans="1:13" ht="25.5">
      <c r="A2596" s="110" t="s">
        <v>1077</v>
      </c>
      <c r="B2596" s="111" t="s">
        <v>1078</v>
      </c>
      <c r="C2596" s="95" t="s">
        <v>0</v>
      </c>
      <c r="D2596" s="95" t="s">
        <v>0</v>
      </c>
      <c r="E2596" s="95" t="s">
        <v>0</v>
      </c>
      <c r="F2596" s="95" t="s">
        <v>0</v>
      </c>
      <c r="G2596" s="112">
        <v>77156.399999999994</v>
      </c>
      <c r="H2596" s="112">
        <f>H2597</f>
        <v>87434.51344000001</v>
      </c>
      <c r="I2596" s="112">
        <f t="shared" ref="I2596:K2597" si="1277">I2597</f>
        <v>73099.093140000012</v>
      </c>
      <c r="J2596" s="112">
        <f t="shared" si="1277"/>
        <v>67683.093140000012</v>
      </c>
      <c r="K2596" s="112">
        <f t="shared" si="1277"/>
        <v>61259.544060000007</v>
      </c>
      <c r="L2596" s="112">
        <f t="shared" si="1251"/>
        <v>70.063344153036326</v>
      </c>
      <c r="M2596" s="112">
        <f t="shared" si="1252"/>
        <v>83.803425498966462</v>
      </c>
    </row>
    <row r="2597" spans="1:13">
      <c r="A2597" s="93" t="s">
        <v>8</v>
      </c>
      <c r="B2597" s="94" t="s">
        <v>1078</v>
      </c>
      <c r="C2597" s="94" t="s">
        <v>9</v>
      </c>
      <c r="D2597" s="95" t="s">
        <v>0</v>
      </c>
      <c r="E2597" s="95" t="s">
        <v>0</v>
      </c>
      <c r="F2597" s="95" t="s">
        <v>0</v>
      </c>
      <c r="G2597" s="96">
        <v>77156.399999999994</v>
      </c>
      <c r="H2597" s="96">
        <f>H2598</f>
        <v>87434.51344000001</v>
      </c>
      <c r="I2597" s="96">
        <f t="shared" si="1277"/>
        <v>73099.093140000012</v>
      </c>
      <c r="J2597" s="96">
        <f t="shared" si="1277"/>
        <v>67683.093140000012</v>
      </c>
      <c r="K2597" s="96">
        <f t="shared" si="1277"/>
        <v>61259.544060000007</v>
      </c>
      <c r="L2597" s="96">
        <f t="shared" si="1251"/>
        <v>70.063344153036326</v>
      </c>
      <c r="M2597" s="96">
        <f t="shared" si="1252"/>
        <v>83.803425498966462</v>
      </c>
    </row>
    <row r="2598" spans="1:13">
      <c r="A2598" s="93" t="s">
        <v>24</v>
      </c>
      <c r="B2598" s="94" t="s">
        <v>1078</v>
      </c>
      <c r="C2598" s="94" t="s">
        <v>9</v>
      </c>
      <c r="D2598" s="94" t="s">
        <v>25</v>
      </c>
      <c r="E2598" s="95" t="s">
        <v>0</v>
      </c>
      <c r="F2598" s="95" t="s">
        <v>0</v>
      </c>
      <c r="G2598" s="96">
        <v>77156.399999999994</v>
      </c>
      <c r="H2598" s="96">
        <f>H2599+H2639</f>
        <v>87434.51344000001</v>
      </c>
      <c r="I2598" s="96">
        <f t="shared" ref="I2598:K2598" si="1278">I2599+I2639</f>
        <v>73099.093140000012</v>
      </c>
      <c r="J2598" s="96">
        <f t="shared" ref="J2598" si="1279">J2599+J2639</f>
        <v>67683.093140000012</v>
      </c>
      <c r="K2598" s="96">
        <f t="shared" si="1278"/>
        <v>61259.544060000007</v>
      </c>
      <c r="L2598" s="96">
        <f t="shared" si="1251"/>
        <v>70.063344153036326</v>
      </c>
      <c r="M2598" s="96">
        <f t="shared" si="1252"/>
        <v>83.803425498966462</v>
      </c>
    </row>
    <row r="2599" spans="1:13" ht="38.25">
      <c r="A2599" s="93" t="s">
        <v>1079</v>
      </c>
      <c r="B2599" s="94" t="s">
        <v>1078</v>
      </c>
      <c r="C2599" s="94" t="s">
        <v>9</v>
      </c>
      <c r="D2599" s="94" t="s">
        <v>25</v>
      </c>
      <c r="E2599" s="94" t="s">
        <v>1080</v>
      </c>
      <c r="F2599" s="95" t="s">
        <v>0</v>
      </c>
      <c r="G2599" s="96">
        <v>77156.399999999994</v>
      </c>
      <c r="H2599" s="96">
        <f>H2600+H2612+H2619+H2632</f>
        <v>77156.400000000009</v>
      </c>
      <c r="I2599" s="96">
        <f t="shared" ref="I2599:K2599" si="1280">I2600+I2612+I2619+I2632</f>
        <v>62820.979700000004</v>
      </c>
      <c r="J2599" s="96">
        <f t="shared" ref="J2599" si="1281">J2600+J2612+J2619+J2632</f>
        <v>57404.979700000004</v>
      </c>
      <c r="K2599" s="96">
        <f t="shared" si="1280"/>
        <v>55400.980620000009</v>
      </c>
      <c r="L2599" s="96">
        <f t="shared" ref="L2599:L2664" si="1282">K2599/H2599*100</f>
        <v>71.803480488980824</v>
      </c>
      <c r="M2599" s="96">
        <f t="shared" ref="M2599:M2664" si="1283">K2599/I2599*100</f>
        <v>88.188660674453004</v>
      </c>
    </row>
    <row r="2600" spans="1:13" ht="25.5">
      <c r="A2600" s="93" t="s">
        <v>1081</v>
      </c>
      <c r="B2600" s="94" t="s">
        <v>1078</v>
      </c>
      <c r="C2600" s="94" t="s">
        <v>9</v>
      </c>
      <c r="D2600" s="94" t="s">
        <v>25</v>
      </c>
      <c r="E2600" s="94" t="s">
        <v>1082</v>
      </c>
      <c r="F2600" s="95" t="s">
        <v>0</v>
      </c>
      <c r="G2600" s="96">
        <v>10000</v>
      </c>
      <c r="H2600" s="96">
        <f>H2601+H2606+H2609</f>
        <v>10000</v>
      </c>
      <c r="I2600" s="96">
        <f t="shared" ref="I2600:K2600" si="1284">I2601+I2606+I2609</f>
        <v>9728.4998999999989</v>
      </c>
      <c r="J2600" s="96">
        <f t="shared" ref="J2600" si="1285">J2601+J2606+J2609</f>
        <v>9686.4998999999989</v>
      </c>
      <c r="K2600" s="96">
        <f t="shared" si="1284"/>
        <v>8643.5552399999997</v>
      </c>
      <c r="L2600" s="96">
        <f t="shared" si="1282"/>
        <v>86.435552399999992</v>
      </c>
      <c r="M2600" s="96">
        <f t="shared" si="1283"/>
        <v>88.847770250786567</v>
      </c>
    </row>
    <row r="2601" spans="1:13">
      <c r="A2601" s="93" t="s">
        <v>275</v>
      </c>
      <c r="B2601" s="94" t="s">
        <v>1078</v>
      </c>
      <c r="C2601" s="94" t="s">
        <v>9</v>
      </c>
      <c r="D2601" s="94" t="s">
        <v>25</v>
      </c>
      <c r="E2601" s="94" t="s">
        <v>1083</v>
      </c>
      <c r="F2601" s="95" t="s">
        <v>0</v>
      </c>
      <c r="G2601" s="96">
        <v>500</v>
      </c>
      <c r="H2601" s="96">
        <f>H2602+H2604</f>
        <v>500</v>
      </c>
      <c r="I2601" s="96">
        <f t="shared" ref="I2601:K2601" si="1286">I2602+I2604</f>
        <v>228.4999</v>
      </c>
      <c r="J2601" s="96">
        <f t="shared" si="1286"/>
        <v>186.4999</v>
      </c>
      <c r="K2601" s="96">
        <f t="shared" si="1286"/>
        <v>186.4999</v>
      </c>
      <c r="L2601" s="96">
        <f t="shared" si="1282"/>
        <v>37.299979999999998</v>
      </c>
      <c r="M2601" s="96">
        <f t="shared" si="1283"/>
        <v>81.619247973412683</v>
      </c>
    </row>
    <row r="2602" spans="1:13" ht="38.25">
      <c r="A2602" s="93" t="s">
        <v>148</v>
      </c>
      <c r="B2602" s="94" t="s">
        <v>1078</v>
      </c>
      <c r="C2602" s="94" t="s">
        <v>9</v>
      </c>
      <c r="D2602" s="94" t="s">
        <v>25</v>
      </c>
      <c r="E2602" s="94" t="s">
        <v>1083</v>
      </c>
      <c r="F2602" s="94" t="s">
        <v>149</v>
      </c>
      <c r="G2602" s="96">
        <v>279.60000000000002</v>
      </c>
      <c r="H2602" s="96">
        <f>H2603</f>
        <v>279.60000000000002</v>
      </c>
      <c r="I2602" s="96">
        <f t="shared" ref="I2602:K2602" si="1287">I2603</f>
        <v>102.4208</v>
      </c>
      <c r="J2602" s="96">
        <f t="shared" si="1287"/>
        <v>102.4208</v>
      </c>
      <c r="K2602" s="96">
        <f t="shared" si="1287"/>
        <v>102.4208</v>
      </c>
      <c r="L2602" s="96">
        <f t="shared" si="1282"/>
        <v>36.631187410586548</v>
      </c>
      <c r="M2602" s="96">
        <f t="shared" si="1283"/>
        <v>100</v>
      </c>
    </row>
    <row r="2603" spans="1:13">
      <c r="A2603" s="93" t="s">
        <v>150</v>
      </c>
      <c r="B2603" s="94" t="s">
        <v>1078</v>
      </c>
      <c r="C2603" s="94" t="s">
        <v>9</v>
      </c>
      <c r="D2603" s="94" t="s">
        <v>25</v>
      </c>
      <c r="E2603" s="94" t="s">
        <v>1083</v>
      </c>
      <c r="F2603" s="94" t="s">
        <v>151</v>
      </c>
      <c r="G2603" s="96">
        <v>279.60000000000002</v>
      </c>
      <c r="H2603" s="96">
        <v>279.60000000000002</v>
      </c>
      <c r="I2603" s="96">
        <v>102.4208</v>
      </c>
      <c r="J2603" s="96">
        <v>102.4208</v>
      </c>
      <c r="K2603" s="96">
        <v>102.4208</v>
      </c>
      <c r="L2603" s="96">
        <f t="shared" si="1282"/>
        <v>36.631187410586548</v>
      </c>
      <c r="M2603" s="96">
        <f t="shared" si="1283"/>
        <v>100</v>
      </c>
    </row>
    <row r="2604" spans="1:13">
      <c r="A2604" s="93" t="s">
        <v>152</v>
      </c>
      <c r="B2604" s="94" t="s">
        <v>1078</v>
      </c>
      <c r="C2604" s="94" t="s">
        <v>9</v>
      </c>
      <c r="D2604" s="94" t="s">
        <v>25</v>
      </c>
      <c r="E2604" s="94" t="s">
        <v>1083</v>
      </c>
      <c r="F2604" s="94" t="s">
        <v>153</v>
      </c>
      <c r="G2604" s="96">
        <v>220.4</v>
      </c>
      <c r="H2604" s="96">
        <f>H2605</f>
        <v>220.4</v>
      </c>
      <c r="I2604" s="96">
        <f t="shared" ref="I2604:K2604" si="1288">I2605</f>
        <v>126.0791</v>
      </c>
      <c r="J2604" s="96">
        <f t="shared" si="1288"/>
        <v>84.079099999999997</v>
      </c>
      <c r="K2604" s="96">
        <f t="shared" si="1288"/>
        <v>84.079099999999997</v>
      </c>
      <c r="L2604" s="96">
        <f t="shared" si="1282"/>
        <v>38.148411978221411</v>
      </c>
      <c r="M2604" s="96">
        <f t="shared" si="1283"/>
        <v>66.68757946400315</v>
      </c>
    </row>
    <row r="2605" spans="1:13" ht="25.5">
      <c r="A2605" s="93" t="s">
        <v>154</v>
      </c>
      <c r="B2605" s="94" t="s">
        <v>1078</v>
      </c>
      <c r="C2605" s="94" t="s">
        <v>9</v>
      </c>
      <c r="D2605" s="94" t="s">
        <v>25</v>
      </c>
      <c r="E2605" s="94" t="s">
        <v>1083</v>
      </c>
      <c r="F2605" s="94" t="s">
        <v>155</v>
      </c>
      <c r="G2605" s="96">
        <v>220.4</v>
      </c>
      <c r="H2605" s="96">
        <v>220.4</v>
      </c>
      <c r="I2605" s="96">
        <v>126.0791</v>
      </c>
      <c r="J2605" s="96">
        <v>84.079099999999997</v>
      </c>
      <c r="K2605" s="96">
        <v>84.079099999999997</v>
      </c>
      <c r="L2605" s="96">
        <f t="shared" si="1282"/>
        <v>38.148411978221411</v>
      </c>
      <c r="M2605" s="96">
        <f t="shared" si="1283"/>
        <v>66.68757946400315</v>
      </c>
    </row>
    <row r="2606" spans="1:13" ht="25.5">
      <c r="A2606" s="93" t="s">
        <v>664</v>
      </c>
      <c r="B2606" s="94" t="s">
        <v>1078</v>
      </c>
      <c r="C2606" s="94" t="s">
        <v>9</v>
      </c>
      <c r="D2606" s="94" t="s">
        <v>25</v>
      </c>
      <c r="E2606" s="94" t="s">
        <v>1084</v>
      </c>
      <c r="F2606" s="95" t="s">
        <v>0</v>
      </c>
      <c r="G2606" s="96">
        <v>7000</v>
      </c>
      <c r="H2606" s="96">
        <f>H2607</f>
        <v>7000</v>
      </c>
      <c r="I2606" s="96">
        <f t="shared" ref="I2606:K2607" si="1289">I2607</f>
        <v>7000</v>
      </c>
      <c r="J2606" s="96">
        <f t="shared" si="1289"/>
        <v>7000</v>
      </c>
      <c r="K2606" s="96">
        <f t="shared" si="1289"/>
        <v>7000</v>
      </c>
      <c r="L2606" s="96">
        <f t="shared" si="1282"/>
        <v>100</v>
      </c>
      <c r="M2606" s="96">
        <f t="shared" si="1283"/>
        <v>100</v>
      </c>
    </row>
    <row r="2607" spans="1:13" ht="25.5">
      <c r="A2607" s="93" t="s">
        <v>130</v>
      </c>
      <c r="B2607" s="94" t="s">
        <v>1078</v>
      </c>
      <c r="C2607" s="94" t="s">
        <v>9</v>
      </c>
      <c r="D2607" s="94" t="s">
        <v>25</v>
      </c>
      <c r="E2607" s="94" t="s">
        <v>1084</v>
      </c>
      <c r="F2607" s="94" t="s">
        <v>131</v>
      </c>
      <c r="G2607" s="96">
        <v>7000</v>
      </c>
      <c r="H2607" s="96">
        <f>H2608</f>
        <v>7000</v>
      </c>
      <c r="I2607" s="96">
        <f t="shared" si="1289"/>
        <v>7000</v>
      </c>
      <c r="J2607" s="96">
        <f t="shared" si="1289"/>
        <v>7000</v>
      </c>
      <c r="K2607" s="96">
        <f t="shared" si="1289"/>
        <v>7000</v>
      </c>
      <c r="L2607" s="96">
        <f t="shared" si="1282"/>
        <v>100</v>
      </c>
      <c r="M2607" s="96">
        <f t="shared" si="1283"/>
        <v>100</v>
      </c>
    </row>
    <row r="2608" spans="1:13" ht="25.5">
      <c r="A2608" s="93" t="s">
        <v>248</v>
      </c>
      <c r="B2608" s="94" t="s">
        <v>1078</v>
      </c>
      <c r="C2608" s="94" t="s">
        <v>9</v>
      </c>
      <c r="D2608" s="94" t="s">
        <v>25</v>
      </c>
      <c r="E2608" s="94" t="s">
        <v>1084</v>
      </c>
      <c r="F2608" s="94" t="s">
        <v>249</v>
      </c>
      <c r="G2608" s="96">
        <v>7000</v>
      </c>
      <c r="H2608" s="96">
        <v>7000</v>
      </c>
      <c r="I2608" s="96">
        <v>7000</v>
      </c>
      <c r="J2608" s="96">
        <v>7000</v>
      </c>
      <c r="K2608" s="96">
        <v>7000</v>
      </c>
      <c r="L2608" s="96">
        <f t="shared" si="1282"/>
        <v>100</v>
      </c>
      <c r="M2608" s="96">
        <f t="shared" si="1283"/>
        <v>100</v>
      </c>
    </row>
    <row r="2609" spans="1:13" ht="25.5">
      <c r="A2609" s="93" t="s">
        <v>1085</v>
      </c>
      <c r="B2609" s="94" t="s">
        <v>1078</v>
      </c>
      <c r="C2609" s="94" t="s">
        <v>9</v>
      </c>
      <c r="D2609" s="94" t="s">
        <v>25</v>
      </c>
      <c r="E2609" s="94" t="s">
        <v>1086</v>
      </c>
      <c r="F2609" s="95" t="s">
        <v>0</v>
      </c>
      <c r="G2609" s="96">
        <v>2500</v>
      </c>
      <c r="H2609" s="96">
        <f>H2610</f>
        <v>2500</v>
      </c>
      <c r="I2609" s="96">
        <f t="shared" ref="I2609:K2610" si="1290">I2610</f>
        <v>2500</v>
      </c>
      <c r="J2609" s="96">
        <f t="shared" si="1290"/>
        <v>2500</v>
      </c>
      <c r="K2609" s="96">
        <f t="shared" si="1290"/>
        <v>1457.0553399999999</v>
      </c>
      <c r="L2609" s="96">
        <f t="shared" si="1282"/>
        <v>58.282213599999999</v>
      </c>
      <c r="M2609" s="96">
        <f t="shared" si="1283"/>
        <v>58.282213599999999</v>
      </c>
    </row>
    <row r="2610" spans="1:13">
      <c r="A2610" s="93" t="s">
        <v>105</v>
      </c>
      <c r="B2610" s="94" t="s">
        <v>1078</v>
      </c>
      <c r="C2610" s="94" t="s">
        <v>9</v>
      </c>
      <c r="D2610" s="94" t="s">
        <v>25</v>
      </c>
      <c r="E2610" s="94" t="s">
        <v>1086</v>
      </c>
      <c r="F2610" s="94" t="s">
        <v>106</v>
      </c>
      <c r="G2610" s="96">
        <v>2500</v>
      </c>
      <c r="H2610" s="96">
        <f>H2611</f>
        <v>2500</v>
      </c>
      <c r="I2610" s="96">
        <f t="shared" si="1290"/>
        <v>2500</v>
      </c>
      <c r="J2610" s="96">
        <f t="shared" si="1290"/>
        <v>2500</v>
      </c>
      <c r="K2610" s="96">
        <f t="shared" si="1290"/>
        <v>1457.0553399999999</v>
      </c>
      <c r="L2610" s="96">
        <f t="shared" si="1282"/>
        <v>58.282213599999999</v>
      </c>
      <c r="M2610" s="96">
        <f t="shared" si="1283"/>
        <v>58.282213599999999</v>
      </c>
    </row>
    <row r="2611" spans="1:13">
      <c r="A2611" s="93" t="s">
        <v>144</v>
      </c>
      <c r="B2611" s="94" t="s">
        <v>1078</v>
      </c>
      <c r="C2611" s="94" t="s">
        <v>9</v>
      </c>
      <c r="D2611" s="94" t="s">
        <v>25</v>
      </c>
      <c r="E2611" s="94" t="s">
        <v>1086</v>
      </c>
      <c r="F2611" s="94" t="s">
        <v>145</v>
      </c>
      <c r="G2611" s="96">
        <v>2500</v>
      </c>
      <c r="H2611" s="96">
        <v>2500</v>
      </c>
      <c r="I2611" s="96">
        <v>2500</v>
      </c>
      <c r="J2611" s="96">
        <v>2500</v>
      </c>
      <c r="K2611" s="96">
        <v>1457.0553399999999</v>
      </c>
      <c r="L2611" s="96">
        <f t="shared" si="1282"/>
        <v>58.282213599999999</v>
      </c>
      <c r="M2611" s="96">
        <f t="shared" si="1283"/>
        <v>58.282213599999999</v>
      </c>
    </row>
    <row r="2612" spans="1:13" ht="25.5">
      <c r="A2612" s="93" t="s">
        <v>1087</v>
      </c>
      <c r="B2612" s="94" t="s">
        <v>1078</v>
      </c>
      <c r="C2612" s="94" t="s">
        <v>9</v>
      </c>
      <c r="D2612" s="94" t="s">
        <v>25</v>
      </c>
      <c r="E2612" s="94" t="s">
        <v>1088</v>
      </c>
      <c r="F2612" s="95" t="s">
        <v>0</v>
      </c>
      <c r="G2612" s="96">
        <v>12500</v>
      </c>
      <c r="H2612" s="96">
        <f>H2613+H2616</f>
        <v>12500</v>
      </c>
      <c r="I2612" s="96">
        <f t="shared" ref="I2612:K2612" si="1291">I2613+I2616</f>
        <v>12480.1</v>
      </c>
      <c r="J2612" s="96">
        <f t="shared" si="1291"/>
        <v>12480.1</v>
      </c>
      <c r="K2612" s="96">
        <f t="shared" si="1291"/>
        <v>12081.6595</v>
      </c>
      <c r="L2612" s="96">
        <f t="shared" si="1282"/>
        <v>96.653276000000005</v>
      </c>
      <c r="M2612" s="96">
        <f t="shared" si="1283"/>
        <v>96.807393370245435</v>
      </c>
    </row>
    <row r="2613" spans="1:13" ht="25.5">
      <c r="A2613" s="93" t="s">
        <v>664</v>
      </c>
      <c r="B2613" s="94" t="s">
        <v>1078</v>
      </c>
      <c r="C2613" s="94" t="s">
        <v>9</v>
      </c>
      <c r="D2613" s="94" t="s">
        <v>25</v>
      </c>
      <c r="E2613" s="94" t="s">
        <v>1089</v>
      </c>
      <c r="F2613" s="95" t="s">
        <v>0</v>
      </c>
      <c r="G2613" s="96">
        <v>19.899999999999999</v>
      </c>
      <c r="H2613" s="96">
        <f>H2614</f>
        <v>19.899999999999999</v>
      </c>
      <c r="I2613" s="96">
        <f t="shared" ref="I2613:K2614" si="1292">I2614</f>
        <v>0</v>
      </c>
      <c r="J2613" s="96">
        <f t="shared" si="1292"/>
        <v>0</v>
      </c>
      <c r="K2613" s="96">
        <f t="shared" si="1292"/>
        <v>0</v>
      </c>
      <c r="L2613" s="96">
        <v>0</v>
      </c>
      <c r="M2613" s="96">
        <v>0</v>
      </c>
    </row>
    <row r="2614" spans="1:13">
      <c r="A2614" s="93" t="s">
        <v>152</v>
      </c>
      <c r="B2614" s="94" t="s">
        <v>1078</v>
      </c>
      <c r="C2614" s="94" t="s">
        <v>9</v>
      </c>
      <c r="D2614" s="94" t="s">
        <v>25</v>
      </c>
      <c r="E2614" s="94" t="s">
        <v>1089</v>
      </c>
      <c r="F2614" s="94" t="s">
        <v>153</v>
      </c>
      <c r="G2614" s="96">
        <v>19.899999999999999</v>
      </c>
      <c r="H2614" s="96">
        <f>H2615</f>
        <v>19.899999999999999</v>
      </c>
      <c r="I2614" s="96">
        <f t="shared" si="1292"/>
        <v>0</v>
      </c>
      <c r="J2614" s="96">
        <f t="shared" si="1292"/>
        <v>0</v>
      </c>
      <c r="K2614" s="96">
        <f t="shared" si="1292"/>
        <v>0</v>
      </c>
      <c r="L2614" s="96">
        <v>0</v>
      </c>
      <c r="M2614" s="96">
        <v>0</v>
      </c>
    </row>
    <row r="2615" spans="1:13" ht="25.5">
      <c r="A2615" s="93" t="s">
        <v>154</v>
      </c>
      <c r="B2615" s="94" t="s">
        <v>1078</v>
      </c>
      <c r="C2615" s="94" t="s">
        <v>9</v>
      </c>
      <c r="D2615" s="94" t="s">
        <v>25</v>
      </c>
      <c r="E2615" s="94" t="s">
        <v>1089</v>
      </c>
      <c r="F2615" s="94" t="s">
        <v>155</v>
      </c>
      <c r="G2615" s="96">
        <v>19.899999999999999</v>
      </c>
      <c r="H2615" s="96">
        <v>19.899999999999999</v>
      </c>
      <c r="I2615" s="96">
        <v>0</v>
      </c>
      <c r="J2615" s="96">
        <v>0</v>
      </c>
      <c r="K2615" s="96">
        <v>0</v>
      </c>
      <c r="L2615" s="96">
        <v>0</v>
      </c>
      <c r="M2615" s="96">
        <v>0</v>
      </c>
    </row>
    <row r="2616" spans="1:13" ht="25.5">
      <c r="A2616" s="93" t="s">
        <v>1090</v>
      </c>
      <c r="B2616" s="94" t="s">
        <v>1078</v>
      </c>
      <c r="C2616" s="94" t="s">
        <v>9</v>
      </c>
      <c r="D2616" s="94" t="s">
        <v>25</v>
      </c>
      <c r="E2616" s="94" t="s">
        <v>1091</v>
      </c>
      <c r="F2616" s="95" t="s">
        <v>0</v>
      </c>
      <c r="G2616" s="96">
        <v>12480.1</v>
      </c>
      <c r="H2616" s="96">
        <f>H2617</f>
        <v>12480.1</v>
      </c>
      <c r="I2616" s="96">
        <f t="shared" ref="I2616:K2617" si="1293">I2617</f>
        <v>12480.1</v>
      </c>
      <c r="J2616" s="96">
        <f t="shared" si="1293"/>
        <v>12480.1</v>
      </c>
      <c r="K2616" s="96">
        <f t="shared" si="1293"/>
        <v>12081.6595</v>
      </c>
      <c r="L2616" s="96">
        <f t="shared" si="1282"/>
        <v>96.807393370245435</v>
      </c>
      <c r="M2616" s="96">
        <f t="shared" si="1283"/>
        <v>96.807393370245435</v>
      </c>
    </row>
    <row r="2617" spans="1:13">
      <c r="A2617" s="93" t="s">
        <v>105</v>
      </c>
      <c r="B2617" s="94" t="s">
        <v>1078</v>
      </c>
      <c r="C2617" s="94" t="s">
        <v>9</v>
      </c>
      <c r="D2617" s="94" t="s">
        <v>25</v>
      </c>
      <c r="E2617" s="94" t="s">
        <v>1091</v>
      </c>
      <c r="F2617" s="94" t="s">
        <v>106</v>
      </c>
      <c r="G2617" s="96">
        <v>12480.1</v>
      </c>
      <c r="H2617" s="96">
        <f>H2618</f>
        <v>12480.1</v>
      </c>
      <c r="I2617" s="96">
        <f t="shared" si="1293"/>
        <v>12480.1</v>
      </c>
      <c r="J2617" s="96">
        <f t="shared" si="1293"/>
        <v>12480.1</v>
      </c>
      <c r="K2617" s="96">
        <f t="shared" si="1293"/>
        <v>12081.6595</v>
      </c>
      <c r="L2617" s="96">
        <f t="shared" si="1282"/>
        <v>96.807393370245435</v>
      </c>
      <c r="M2617" s="96">
        <f t="shared" si="1283"/>
        <v>96.807393370245435</v>
      </c>
    </row>
    <row r="2618" spans="1:13">
      <c r="A2618" s="93" t="s">
        <v>144</v>
      </c>
      <c r="B2618" s="94" t="s">
        <v>1078</v>
      </c>
      <c r="C2618" s="94" t="s">
        <v>9</v>
      </c>
      <c r="D2618" s="94" t="s">
        <v>25</v>
      </c>
      <c r="E2618" s="94" t="s">
        <v>1091</v>
      </c>
      <c r="F2618" s="94" t="s">
        <v>145</v>
      </c>
      <c r="G2618" s="96">
        <v>12480.1</v>
      </c>
      <c r="H2618" s="96">
        <v>12480.1</v>
      </c>
      <c r="I2618" s="96">
        <v>12480.1</v>
      </c>
      <c r="J2618" s="96">
        <v>12480.1</v>
      </c>
      <c r="K2618" s="96">
        <v>12081.6595</v>
      </c>
      <c r="L2618" s="96">
        <f t="shared" si="1282"/>
        <v>96.807393370245435</v>
      </c>
      <c r="M2618" s="96">
        <f t="shared" si="1283"/>
        <v>96.807393370245435</v>
      </c>
    </row>
    <row r="2619" spans="1:13">
      <c r="A2619" s="93" t="s">
        <v>1092</v>
      </c>
      <c r="B2619" s="94" t="s">
        <v>1078</v>
      </c>
      <c r="C2619" s="94" t="s">
        <v>9</v>
      </c>
      <c r="D2619" s="94" t="s">
        <v>25</v>
      </c>
      <c r="E2619" s="94" t="s">
        <v>1093</v>
      </c>
      <c r="F2619" s="95" t="s">
        <v>0</v>
      </c>
      <c r="G2619" s="96">
        <v>53656.4</v>
      </c>
      <c r="H2619" s="96">
        <f>H2620+H2629</f>
        <v>53656.400000000009</v>
      </c>
      <c r="I2619" s="96">
        <f>I2620+I2629</f>
        <v>39612.379800000002</v>
      </c>
      <c r="J2619" s="96">
        <f t="shared" ref="J2619:K2619" si="1294">J2620+J2629</f>
        <v>34238.379800000002</v>
      </c>
      <c r="K2619" s="96">
        <f t="shared" si="1294"/>
        <v>33675.865880000005</v>
      </c>
      <c r="L2619" s="96">
        <f t="shared" si="1282"/>
        <v>62.762067302316218</v>
      </c>
      <c r="M2619" s="96">
        <f t="shared" si="1283"/>
        <v>85.013488333765807</v>
      </c>
    </row>
    <row r="2620" spans="1:13">
      <c r="A2620" s="93" t="s">
        <v>146</v>
      </c>
      <c r="B2620" s="94" t="s">
        <v>1078</v>
      </c>
      <c r="C2620" s="94" t="s">
        <v>9</v>
      </c>
      <c r="D2620" s="94" t="s">
        <v>25</v>
      </c>
      <c r="E2620" s="94" t="s">
        <v>1094</v>
      </c>
      <c r="F2620" s="95" t="s">
        <v>0</v>
      </c>
      <c r="G2620" s="96">
        <v>41110.699999999997</v>
      </c>
      <c r="H2620" s="96">
        <f>H2621+H2623+H2625+H2627</f>
        <v>41110.700000000004</v>
      </c>
      <c r="I2620" s="96">
        <f t="shared" ref="I2620:K2620" si="1295">I2621+I2623+I2625+I2627</f>
        <v>30222.379800000002</v>
      </c>
      <c r="J2620" s="96">
        <f t="shared" si="1295"/>
        <v>24848.379800000002</v>
      </c>
      <c r="K2620" s="96">
        <f t="shared" si="1295"/>
        <v>24285.865880000005</v>
      </c>
      <c r="L2620" s="96">
        <f t="shared" si="1282"/>
        <v>59.074318559401817</v>
      </c>
      <c r="M2620" s="96">
        <f t="shared" si="1283"/>
        <v>80.35722547567218</v>
      </c>
    </row>
    <row r="2621" spans="1:13" ht="38.25">
      <c r="A2621" s="93" t="s">
        <v>148</v>
      </c>
      <c r="B2621" s="94" t="s">
        <v>1078</v>
      </c>
      <c r="C2621" s="94" t="s">
        <v>9</v>
      </c>
      <c r="D2621" s="94" t="s">
        <v>25</v>
      </c>
      <c r="E2621" s="94" t="s">
        <v>1094</v>
      </c>
      <c r="F2621" s="94" t="s">
        <v>149</v>
      </c>
      <c r="G2621" s="96">
        <v>37221.199999999997</v>
      </c>
      <c r="H2621" s="96">
        <f>H2622</f>
        <v>37221.203800000003</v>
      </c>
      <c r="I2621" s="96">
        <f t="shared" ref="I2621:K2621" si="1296">I2622</f>
        <v>27927.61189</v>
      </c>
      <c r="J2621" s="96">
        <f t="shared" si="1296"/>
        <v>23247.61189</v>
      </c>
      <c r="K2621" s="96">
        <f t="shared" si="1296"/>
        <v>22690.268370000002</v>
      </c>
      <c r="L2621" s="96">
        <f t="shared" si="1282"/>
        <v>60.96059786760577</v>
      </c>
      <c r="M2621" s="96">
        <f t="shared" si="1283"/>
        <v>81.246719051279399</v>
      </c>
    </row>
    <row r="2622" spans="1:13">
      <c r="A2622" s="93" t="s">
        <v>150</v>
      </c>
      <c r="B2622" s="94" t="s">
        <v>1078</v>
      </c>
      <c r="C2622" s="94" t="s">
        <v>9</v>
      </c>
      <c r="D2622" s="94" t="s">
        <v>25</v>
      </c>
      <c r="E2622" s="94" t="s">
        <v>1094</v>
      </c>
      <c r="F2622" s="94" t="s">
        <v>151</v>
      </c>
      <c r="G2622" s="96">
        <v>37221.199999999997</v>
      </c>
      <c r="H2622" s="96">
        <f>34456.2038+2765</f>
        <v>37221.203800000003</v>
      </c>
      <c r="I2622" s="96">
        <v>27927.61189</v>
      </c>
      <c r="J2622" s="96">
        <v>23247.61189</v>
      </c>
      <c r="K2622" s="96">
        <v>22690.268370000002</v>
      </c>
      <c r="L2622" s="96">
        <f t="shared" si="1282"/>
        <v>60.96059786760577</v>
      </c>
      <c r="M2622" s="96">
        <f t="shared" si="1283"/>
        <v>81.246719051279399</v>
      </c>
    </row>
    <row r="2623" spans="1:13">
      <c r="A2623" s="93" t="s">
        <v>152</v>
      </c>
      <c r="B2623" s="94" t="s">
        <v>1078</v>
      </c>
      <c r="C2623" s="94" t="s">
        <v>9</v>
      </c>
      <c r="D2623" s="94" t="s">
        <v>25</v>
      </c>
      <c r="E2623" s="94" t="s">
        <v>1094</v>
      </c>
      <c r="F2623" s="94" t="s">
        <v>153</v>
      </c>
      <c r="G2623" s="96">
        <v>3796</v>
      </c>
      <c r="H2623" s="96">
        <f>H2624</f>
        <v>3796</v>
      </c>
      <c r="I2623" s="96">
        <f t="shared" ref="I2623:K2623" si="1297">I2624</f>
        <v>2211.2707099999998</v>
      </c>
      <c r="J2623" s="96">
        <f t="shared" si="1297"/>
        <v>1517.27071</v>
      </c>
      <c r="K2623" s="96">
        <f t="shared" si="1297"/>
        <v>1512.1004499999999</v>
      </c>
      <c r="L2623" s="96">
        <f t="shared" si="1282"/>
        <v>39.834047681770286</v>
      </c>
      <c r="M2623" s="96">
        <f t="shared" si="1283"/>
        <v>68.381516707196838</v>
      </c>
    </row>
    <row r="2624" spans="1:13" ht="25.5">
      <c r="A2624" s="93" t="s">
        <v>154</v>
      </c>
      <c r="B2624" s="94" t="s">
        <v>1078</v>
      </c>
      <c r="C2624" s="94" t="s">
        <v>9</v>
      </c>
      <c r="D2624" s="94" t="s">
        <v>25</v>
      </c>
      <c r="E2624" s="94" t="s">
        <v>1094</v>
      </c>
      <c r="F2624" s="94" t="s">
        <v>155</v>
      </c>
      <c r="G2624" s="96">
        <v>3796</v>
      </c>
      <c r="H2624" s="96">
        <v>3796</v>
      </c>
      <c r="I2624" s="96">
        <v>2211.2707099999998</v>
      </c>
      <c r="J2624" s="96">
        <v>1517.27071</v>
      </c>
      <c r="K2624" s="96">
        <v>1512.1004499999999</v>
      </c>
      <c r="L2624" s="96">
        <f t="shared" si="1282"/>
        <v>39.834047681770286</v>
      </c>
      <c r="M2624" s="96">
        <f t="shared" si="1283"/>
        <v>68.381516707196838</v>
      </c>
    </row>
    <row r="2625" spans="1:14">
      <c r="A2625" s="93" t="s">
        <v>156</v>
      </c>
      <c r="B2625" s="94" t="s">
        <v>1078</v>
      </c>
      <c r="C2625" s="94" t="s">
        <v>9</v>
      </c>
      <c r="D2625" s="94" t="s">
        <v>25</v>
      </c>
      <c r="E2625" s="94" t="s">
        <v>1094</v>
      </c>
      <c r="F2625" s="94" t="s">
        <v>157</v>
      </c>
      <c r="G2625" s="96">
        <v>83.5</v>
      </c>
      <c r="H2625" s="96">
        <f>H2626</f>
        <v>83.496200000000002</v>
      </c>
      <c r="I2625" s="96">
        <f t="shared" ref="I2625:K2625" si="1298">I2626</f>
        <v>83.496200000000002</v>
      </c>
      <c r="J2625" s="96">
        <f t="shared" si="1298"/>
        <v>83.496200000000002</v>
      </c>
      <c r="K2625" s="96">
        <f t="shared" si="1298"/>
        <v>83.496200000000002</v>
      </c>
      <c r="L2625" s="96">
        <f t="shared" si="1282"/>
        <v>100</v>
      </c>
      <c r="M2625" s="96">
        <f t="shared" si="1283"/>
        <v>100</v>
      </c>
    </row>
    <row r="2626" spans="1:14" ht="25.5">
      <c r="A2626" s="93" t="s">
        <v>294</v>
      </c>
      <c r="B2626" s="94" t="s">
        <v>1078</v>
      </c>
      <c r="C2626" s="94" t="s">
        <v>9</v>
      </c>
      <c r="D2626" s="94" t="s">
        <v>25</v>
      </c>
      <c r="E2626" s="94" t="s">
        <v>1094</v>
      </c>
      <c r="F2626" s="94" t="s">
        <v>295</v>
      </c>
      <c r="G2626" s="96">
        <v>83.5</v>
      </c>
      <c r="H2626" s="96">
        <v>83.496200000000002</v>
      </c>
      <c r="I2626" s="96">
        <v>83.496200000000002</v>
      </c>
      <c r="J2626" s="96">
        <v>83.496200000000002</v>
      </c>
      <c r="K2626" s="96">
        <v>83.496200000000002</v>
      </c>
      <c r="L2626" s="96">
        <f t="shared" si="1282"/>
        <v>100</v>
      </c>
      <c r="M2626" s="96">
        <f t="shared" si="1283"/>
        <v>100</v>
      </c>
    </row>
    <row r="2627" spans="1:14">
      <c r="A2627" s="93" t="s">
        <v>160</v>
      </c>
      <c r="B2627" s="94" t="s">
        <v>1078</v>
      </c>
      <c r="C2627" s="94" t="s">
        <v>9</v>
      </c>
      <c r="D2627" s="94" t="s">
        <v>25</v>
      </c>
      <c r="E2627" s="94" t="s">
        <v>1094</v>
      </c>
      <c r="F2627" s="94" t="s">
        <v>161</v>
      </c>
      <c r="G2627" s="96">
        <v>10</v>
      </c>
      <c r="H2627" s="96">
        <f>H2628</f>
        <v>10</v>
      </c>
      <c r="I2627" s="96">
        <f t="shared" ref="I2627:K2627" si="1299">I2628</f>
        <v>1E-3</v>
      </c>
      <c r="J2627" s="96">
        <f t="shared" si="1299"/>
        <v>1E-3</v>
      </c>
      <c r="K2627" s="96">
        <f t="shared" si="1299"/>
        <v>8.5999999999999998E-4</v>
      </c>
      <c r="L2627" s="96">
        <f t="shared" si="1282"/>
        <v>8.6E-3</v>
      </c>
      <c r="M2627" s="96">
        <v>0</v>
      </c>
    </row>
    <row r="2628" spans="1:14">
      <c r="A2628" s="93" t="s">
        <v>162</v>
      </c>
      <c r="B2628" s="94" t="s">
        <v>1078</v>
      </c>
      <c r="C2628" s="94" t="s">
        <v>9</v>
      </c>
      <c r="D2628" s="94" t="s">
        <v>25</v>
      </c>
      <c r="E2628" s="94" t="s">
        <v>1094</v>
      </c>
      <c r="F2628" s="94" t="s">
        <v>163</v>
      </c>
      <c r="G2628" s="96">
        <v>10</v>
      </c>
      <c r="H2628" s="96">
        <v>10</v>
      </c>
      <c r="I2628" s="96">
        <v>1E-3</v>
      </c>
      <c r="J2628" s="96">
        <v>1E-3</v>
      </c>
      <c r="K2628" s="96">
        <v>8.5999999999999998E-4</v>
      </c>
      <c r="L2628" s="96">
        <f t="shared" si="1282"/>
        <v>8.6E-3</v>
      </c>
      <c r="M2628" s="96">
        <v>0</v>
      </c>
    </row>
    <row r="2629" spans="1:14">
      <c r="A2629" s="93" t="s">
        <v>128</v>
      </c>
      <c r="B2629" s="94" t="s">
        <v>1078</v>
      </c>
      <c r="C2629" s="94" t="s">
        <v>9</v>
      </c>
      <c r="D2629" s="94" t="s">
        <v>25</v>
      </c>
      <c r="E2629" s="94" t="s">
        <v>1095</v>
      </c>
      <c r="F2629" s="95" t="s">
        <v>0</v>
      </c>
      <c r="G2629" s="96">
        <v>12545.7</v>
      </c>
      <c r="H2629" s="96">
        <f>H2630</f>
        <v>12545.7</v>
      </c>
      <c r="I2629" s="96">
        <f t="shared" ref="I2629:K2630" si="1300">I2630</f>
        <v>9390</v>
      </c>
      <c r="J2629" s="96">
        <f t="shared" si="1300"/>
        <v>9390</v>
      </c>
      <c r="K2629" s="96">
        <f t="shared" si="1300"/>
        <v>9390</v>
      </c>
      <c r="L2629" s="96">
        <f t="shared" si="1282"/>
        <v>74.846361701618875</v>
      </c>
      <c r="M2629" s="96">
        <f t="shared" si="1283"/>
        <v>100</v>
      </c>
    </row>
    <row r="2630" spans="1:14" ht="25.5">
      <c r="A2630" s="93" t="s">
        <v>130</v>
      </c>
      <c r="B2630" s="94" t="s">
        <v>1078</v>
      </c>
      <c r="C2630" s="94" t="s">
        <v>9</v>
      </c>
      <c r="D2630" s="94" t="s">
        <v>25</v>
      </c>
      <c r="E2630" s="94" t="s">
        <v>1095</v>
      </c>
      <c r="F2630" s="94" t="s">
        <v>131</v>
      </c>
      <c r="G2630" s="96">
        <v>12545.7</v>
      </c>
      <c r="H2630" s="96">
        <f>H2631</f>
        <v>12545.7</v>
      </c>
      <c r="I2630" s="96">
        <f t="shared" si="1300"/>
        <v>9390</v>
      </c>
      <c r="J2630" s="96">
        <f t="shared" si="1300"/>
        <v>9390</v>
      </c>
      <c r="K2630" s="96">
        <f t="shared" si="1300"/>
        <v>9390</v>
      </c>
      <c r="L2630" s="96">
        <f t="shared" si="1282"/>
        <v>74.846361701618875</v>
      </c>
      <c r="M2630" s="96">
        <f t="shared" si="1283"/>
        <v>100</v>
      </c>
    </row>
    <row r="2631" spans="1:14">
      <c r="A2631" s="93" t="s">
        <v>165</v>
      </c>
      <c r="B2631" s="94" t="s">
        <v>1078</v>
      </c>
      <c r="C2631" s="94" t="s">
        <v>9</v>
      </c>
      <c r="D2631" s="94" t="s">
        <v>25</v>
      </c>
      <c r="E2631" s="94" t="s">
        <v>1095</v>
      </c>
      <c r="F2631" s="94" t="s">
        <v>166</v>
      </c>
      <c r="G2631" s="96">
        <v>12545.7</v>
      </c>
      <c r="H2631" s="96">
        <v>12545.7</v>
      </c>
      <c r="I2631" s="96">
        <v>9390</v>
      </c>
      <c r="J2631" s="96">
        <v>9390</v>
      </c>
      <c r="K2631" s="96">
        <v>9390</v>
      </c>
      <c r="L2631" s="96">
        <f t="shared" si="1282"/>
        <v>74.846361701618875</v>
      </c>
      <c r="M2631" s="96">
        <f t="shared" si="1283"/>
        <v>100</v>
      </c>
    </row>
    <row r="2632" spans="1:14" ht="38.25">
      <c r="A2632" s="93" t="s">
        <v>1096</v>
      </c>
      <c r="B2632" s="94" t="s">
        <v>1078</v>
      </c>
      <c r="C2632" s="94" t="s">
        <v>9</v>
      </c>
      <c r="D2632" s="94" t="s">
        <v>25</v>
      </c>
      <c r="E2632" s="94" t="s">
        <v>1097</v>
      </c>
      <c r="F2632" s="95" t="s">
        <v>0</v>
      </c>
      <c r="G2632" s="96">
        <v>1000</v>
      </c>
      <c r="H2632" s="96">
        <f>H2633+H2636</f>
        <v>1000</v>
      </c>
      <c r="I2632" s="96">
        <f t="shared" ref="I2632:K2632" si="1301">I2633+I2636</f>
        <v>1000</v>
      </c>
      <c r="J2632" s="96">
        <f t="shared" si="1301"/>
        <v>1000</v>
      </c>
      <c r="K2632" s="96">
        <f t="shared" si="1301"/>
        <v>999.9</v>
      </c>
      <c r="L2632" s="96">
        <f t="shared" si="1282"/>
        <v>99.99</v>
      </c>
      <c r="M2632" s="96">
        <f t="shared" si="1283"/>
        <v>99.99</v>
      </c>
    </row>
    <row r="2633" spans="1:14" ht="25.5">
      <c r="A2633" s="93" t="s">
        <v>664</v>
      </c>
      <c r="B2633" s="94" t="s">
        <v>1078</v>
      </c>
      <c r="C2633" s="94" t="s">
        <v>9</v>
      </c>
      <c r="D2633" s="94" t="s">
        <v>25</v>
      </c>
      <c r="E2633" s="94" t="s">
        <v>1098</v>
      </c>
      <c r="F2633" s="95" t="s">
        <v>0</v>
      </c>
      <c r="G2633" s="96">
        <v>779.6</v>
      </c>
      <c r="H2633" s="96">
        <f>H2634</f>
        <v>779.6</v>
      </c>
      <c r="I2633" s="96">
        <f t="shared" ref="I2633:K2634" si="1302">I2634</f>
        <v>779.6</v>
      </c>
      <c r="J2633" s="96">
        <f t="shared" si="1302"/>
        <v>779.6</v>
      </c>
      <c r="K2633" s="96">
        <f t="shared" si="1302"/>
        <v>779.5</v>
      </c>
      <c r="L2633" s="96">
        <f t="shared" si="1282"/>
        <v>99.987172909184196</v>
      </c>
      <c r="M2633" s="96">
        <f t="shared" si="1283"/>
        <v>99.987172909184196</v>
      </c>
    </row>
    <row r="2634" spans="1:14">
      <c r="A2634" s="93" t="s">
        <v>152</v>
      </c>
      <c r="B2634" s="94" t="s">
        <v>1078</v>
      </c>
      <c r="C2634" s="94" t="s">
        <v>9</v>
      </c>
      <c r="D2634" s="94" t="s">
        <v>25</v>
      </c>
      <c r="E2634" s="94" t="s">
        <v>1098</v>
      </c>
      <c r="F2634" s="94" t="s">
        <v>153</v>
      </c>
      <c r="G2634" s="96">
        <v>779.6</v>
      </c>
      <c r="H2634" s="96">
        <f>H2635</f>
        <v>779.6</v>
      </c>
      <c r="I2634" s="96">
        <f t="shared" si="1302"/>
        <v>779.6</v>
      </c>
      <c r="J2634" s="96">
        <f t="shared" si="1302"/>
        <v>779.6</v>
      </c>
      <c r="K2634" s="96">
        <f t="shared" si="1302"/>
        <v>779.5</v>
      </c>
      <c r="L2634" s="96">
        <f t="shared" si="1282"/>
        <v>99.987172909184196</v>
      </c>
      <c r="M2634" s="96">
        <f t="shared" si="1283"/>
        <v>99.987172909184196</v>
      </c>
    </row>
    <row r="2635" spans="1:14" ht="25.5">
      <c r="A2635" s="93" t="s">
        <v>154</v>
      </c>
      <c r="B2635" s="94" t="s">
        <v>1078</v>
      </c>
      <c r="C2635" s="94" t="s">
        <v>9</v>
      </c>
      <c r="D2635" s="94" t="s">
        <v>25</v>
      </c>
      <c r="E2635" s="94" t="s">
        <v>1098</v>
      </c>
      <c r="F2635" s="94" t="s">
        <v>155</v>
      </c>
      <c r="G2635" s="96">
        <v>779.6</v>
      </c>
      <c r="H2635" s="96">
        <v>779.6</v>
      </c>
      <c r="I2635" s="96">
        <v>779.6</v>
      </c>
      <c r="J2635" s="96">
        <v>779.6</v>
      </c>
      <c r="K2635" s="96">
        <v>779.5</v>
      </c>
      <c r="L2635" s="96">
        <f t="shared" si="1282"/>
        <v>99.987172909184196</v>
      </c>
      <c r="M2635" s="96">
        <f t="shared" si="1283"/>
        <v>99.987172909184196</v>
      </c>
    </row>
    <row r="2636" spans="1:14" ht="25.5">
      <c r="A2636" s="93" t="s">
        <v>802</v>
      </c>
      <c r="B2636" s="94" t="s">
        <v>1078</v>
      </c>
      <c r="C2636" s="94" t="s">
        <v>9</v>
      </c>
      <c r="D2636" s="94" t="s">
        <v>25</v>
      </c>
      <c r="E2636" s="94" t="s">
        <v>1099</v>
      </c>
      <c r="F2636" s="95" t="s">
        <v>0</v>
      </c>
      <c r="G2636" s="96">
        <v>220.4</v>
      </c>
      <c r="H2636" s="96">
        <f>H2637</f>
        <v>220.4</v>
      </c>
      <c r="I2636" s="96">
        <f t="shared" ref="I2636:K2637" si="1303">I2637</f>
        <v>220.4</v>
      </c>
      <c r="J2636" s="96">
        <f t="shared" si="1303"/>
        <v>220.4</v>
      </c>
      <c r="K2636" s="96">
        <f t="shared" si="1303"/>
        <v>220.4</v>
      </c>
      <c r="L2636" s="96">
        <f t="shared" si="1282"/>
        <v>100</v>
      </c>
      <c r="M2636" s="96">
        <v>0</v>
      </c>
    </row>
    <row r="2637" spans="1:14" ht="25.5">
      <c r="A2637" s="93" t="s">
        <v>130</v>
      </c>
      <c r="B2637" s="94" t="s">
        <v>1078</v>
      </c>
      <c r="C2637" s="94" t="s">
        <v>9</v>
      </c>
      <c r="D2637" s="94" t="s">
        <v>25</v>
      </c>
      <c r="E2637" s="94" t="s">
        <v>1099</v>
      </c>
      <c r="F2637" s="94" t="s">
        <v>131</v>
      </c>
      <c r="G2637" s="96">
        <v>220.4</v>
      </c>
      <c r="H2637" s="96">
        <f>H2638</f>
        <v>220.4</v>
      </c>
      <c r="I2637" s="96">
        <f t="shared" si="1303"/>
        <v>220.4</v>
      </c>
      <c r="J2637" s="96">
        <f t="shared" si="1303"/>
        <v>220.4</v>
      </c>
      <c r="K2637" s="96">
        <f t="shared" si="1303"/>
        <v>220.4</v>
      </c>
      <c r="L2637" s="96">
        <f t="shared" si="1282"/>
        <v>100</v>
      </c>
      <c r="M2637" s="96">
        <v>0</v>
      </c>
    </row>
    <row r="2638" spans="1:14">
      <c r="A2638" s="93" t="s">
        <v>165</v>
      </c>
      <c r="B2638" s="94" t="s">
        <v>1078</v>
      </c>
      <c r="C2638" s="94" t="s">
        <v>9</v>
      </c>
      <c r="D2638" s="94" t="s">
        <v>25</v>
      </c>
      <c r="E2638" s="94" t="s">
        <v>1099</v>
      </c>
      <c r="F2638" s="94" t="s">
        <v>166</v>
      </c>
      <c r="G2638" s="96">
        <v>220.4</v>
      </c>
      <c r="H2638" s="96">
        <v>220.4</v>
      </c>
      <c r="I2638" s="96">
        <v>220.4</v>
      </c>
      <c r="J2638" s="96">
        <v>220.4</v>
      </c>
      <c r="K2638" s="96">
        <v>220.4</v>
      </c>
      <c r="L2638" s="96">
        <f t="shared" si="1282"/>
        <v>100</v>
      </c>
      <c r="M2638" s="96">
        <v>0</v>
      </c>
    </row>
    <row r="2639" spans="1:14" s="29" customFormat="1">
      <c r="A2639" s="110" t="s">
        <v>659</v>
      </c>
      <c r="B2639" s="94" t="s">
        <v>1078</v>
      </c>
      <c r="C2639" s="94" t="s">
        <v>9</v>
      </c>
      <c r="D2639" s="94" t="s">
        <v>25</v>
      </c>
      <c r="E2639" s="102" t="s">
        <v>660</v>
      </c>
      <c r="F2639" s="94"/>
      <c r="G2639" s="96"/>
      <c r="H2639" s="96">
        <f>H2640</f>
        <v>10278.113440000001</v>
      </c>
      <c r="I2639" s="96">
        <f t="shared" ref="I2639:K2641" si="1304">I2640</f>
        <v>10278.113440000001</v>
      </c>
      <c r="J2639" s="96">
        <f t="shared" si="1304"/>
        <v>10278.113440000001</v>
      </c>
      <c r="K2639" s="96">
        <f>K2640</f>
        <v>5858.5634399999999</v>
      </c>
      <c r="L2639" s="96">
        <f t="shared" si="1282"/>
        <v>57.000377298812921</v>
      </c>
      <c r="M2639" s="96">
        <f t="shared" si="1283"/>
        <v>57.000377298812921</v>
      </c>
      <c r="N2639" s="60"/>
    </row>
    <row r="2640" spans="1:14" s="29" customFormat="1">
      <c r="A2640" s="93" t="s">
        <v>659</v>
      </c>
      <c r="B2640" s="94" t="s">
        <v>1078</v>
      </c>
      <c r="C2640" s="94" t="s">
        <v>9</v>
      </c>
      <c r="D2640" s="94" t="s">
        <v>25</v>
      </c>
      <c r="E2640" s="102" t="s">
        <v>661</v>
      </c>
      <c r="F2640" s="94"/>
      <c r="G2640" s="96"/>
      <c r="H2640" s="96">
        <f>H2641+H2643</f>
        <v>10278.113440000001</v>
      </c>
      <c r="I2640" s="96">
        <f t="shared" ref="I2640:K2640" si="1305">I2641+I2643</f>
        <v>10278.113440000001</v>
      </c>
      <c r="J2640" s="96">
        <f t="shared" si="1305"/>
        <v>10278.113440000001</v>
      </c>
      <c r="K2640" s="96">
        <f t="shared" si="1305"/>
        <v>5858.5634399999999</v>
      </c>
      <c r="L2640" s="96">
        <f t="shared" si="1282"/>
        <v>57.000377298812921</v>
      </c>
      <c r="M2640" s="96">
        <f t="shared" si="1283"/>
        <v>57.000377298812921</v>
      </c>
      <c r="N2640" s="60"/>
    </row>
    <row r="2641" spans="1:14" s="29" customFormat="1">
      <c r="A2641" s="93" t="s">
        <v>152</v>
      </c>
      <c r="B2641" s="94" t="s">
        <v>1078</v>
      </c>
      <c r="C2641" s="94" t="s">
        <v>9</v>
      </c>
      <c r="D2641" s="94" t="s">
        <v>25</v>
      </c>
      <c r="E2641" s="102" t="s">
        <v>661</v>
      </c>
      <c r="F2641" s="94">
        <v>200</v>
      </c>
      <c r="G2641" s="96"/>
      <c r="H2641" s="96">
        <f>H2642</f>
        <v>4419.55</v>
      </c>
      <c r="I2641" s="96">
        <f t="shared" si="1304"/>
        <v>4419.55</v>
      </c>
      <c r="J2641" s="96">
        <f t="shared" si="1304"/>
        <v>4419.55</v>
      </c>
      <c r="K2641" s="96">
        <f t="shared" si="1304"/>
        <v>0</v>
      </c>
      <c r="L2641" s="96">
        <f t="shared" si="1282"/>
        <v>0</v>
      </c>
      <c r="M2641" s="96">
        <f t="shared" si="1283"/>
        <v>0</v>
      </c>
      <c r="N2641" s="60"/>
    </row>
    <row r="2642" spans="1:14" s="29" customFormat="1" ht="25.5">
      <c r="A2642" s="93" t="s">
        <v>154</v>
      </c>
      <c r="B2642" s="94" t="s">
        <v>1078</v>
      </c>
      <c r="C2642" s="94" t="s">
        <v>9</v>
      </c>
      <c r="D2642" s="94" t="s">
        <v>25</v>
      </c>
      <c r="E2642" s="102" t="s">
        <v>661</v>
      </c>
      <c r="F2642" s="94">
        <v>240</v>
      </c>
      <c r="G2642" s="96"/>
      <c r="H2642" s="96">
        <v>4419.55</v>
      </c>
      <c r="I2642" s="96">
        <v>4419.55</v>
      </c>
      <c r="J2642" s="96">
        <v>4419.55</v>
      </c>
      <c r="K2642" s="96">
        <v>0</v>
      </c>
      <c r="L2642" s="96">
        <f t="shared" si="1282"/>
        <v>0</v>
      </c>
      <c r="M2642" s="96">
        <f t="shared" si="1283"/>
        <v>0</v>
      </c>
      <c r="N2642" s="60"/>
    </row>
    <row r="2643" spans="1:14" s="53" customFormat="1">
      <c r="A2643" s="104" t="s">
        <v>105</v>
      </c>
      <c r="B2643" s="94" t="s">
        <v>1078</v>
      </c>
      <c r="C2643" s="94" t="s">
        <v>9</v>
      </c>
      <c r="D2643" s="94" t="s">
        <v>25</v>
      </c>
      <c r="E2643" s="102" t="s">
        <v>661</v>
      </c>
      <c r="F2643" s="94">
        <v>500</v>
      </c>
      <c r="G2643" s="96"/>
      <c r="H2643" s="96">
        <f>H2644</f>
        <v>5858.5634399999999</v>
      </c>
      <c r="I2643" s="96">
        <f t="shared" ref="I2643:K2643" si="1306">I2644</f>
        <v>5858.5634399999999</v>
      </c>
      <c r="J2643" s="96">
        <f t="shared" si="1306"/>
        <v>5858.5634399999999</v>
      </c>
      <c r="K2643" s="96">
        <f t="shared" si="1306"/>
        <v>5858.5634399999999</v>
      </c>
      <c r="L2643" s="96">
        <f t="shared" si="1282"/>
        <v>100</v>
      </c>
      <c r="M2643" s="96">
        <f t="shared" si="1283"/>
        <v>100</v>
      </c>
      <c r="N2643" s="60"/>
    </row>
    <row r="2644" spans="1:14" s="53" customFormat="1">
      <c r="A2644" s="104" t="s">
        <v>424</v>
      </c>
      <c r="B2644" s="94" t="s">
        <v>1078</v>
      </c>
      <c r="C2644" s="94" t="s">
        <v>9</v>
      </c>
      <c r="D2644" s="94" t="s">
        <v>25</v>
      </c>
      <c r="E2644" s="102" t="s">
        <v>661</v>
      </c>
      <c r="F2644" s="94">
        <v>540</v>
      </c>
      <c r="G2644" s="96"/>
      <c r="H2644" s="96">
        <f>5060.643+797.92044</f>
        <v>5858.5634399999999</v>
      </c>
      <c r="I2644" s="96">
        <v>5858.5634399999999</v>
      </c>
      <c r="J2644" s="96">
        <v>5858.5634399999999</v>
      </c>
      <c r="K2644" s="114">
        <v>5858.5634399999999</v>
      </c>
      <c r="L2644" s="96">
        <f t="shared" si="1282"/>
        <v>100</v>
      </c>
      <c r="M2644" s="96">
        <f t="shared" si="1283"/>
        <v>100</v>
      </c>
      <c r="N2644" s="60"/>
    </row>
    <row r="2645" spans="1:14">
      <c r="A2645" s="107" t="s">
        <v>0</v>
      </c>
      <c r="B2645" s="108" t="s">
        <v>0</v>
      </c>
      <c r="C2645" s="95" t="s">
        <v>0</v>
      </c>
      <c r="D2645" s="95" t="s">
        <v>0</v>
      </c>
      <c r="E2645" s="95" t="s">
        <v>0</v>
      </c>
      <c r="F2645" s="95" t="s">
        <v>0</v>
      </c>
      <c r="G2645" s="109" t="s">
        <v>0</v>
      </c>
      <c r="H2645" s="109"/>
      <c r="I2645" s="109"/>
      <c r="J2645" s="109"/>
      <c r="K2645" s="109"/>
      <c r="L2645" s="109"/>
      <c r="M2645" s="109"/>
    </row>
    <row r="2646" spans="1:14">
      <c r="A2646" s="110" t="s">
        <v>1100</v>
      </c>
      <c r="B2646" s="111" t="s">
        <v>1101</v>
      </c>
      <c r="C2646" s="95" t="s">
        <v>0</v>
      </c>
      <c r="D2646" s="95" t="s">
        <v>0</v>
      </c>
      <c r="E2646" s="95" t="s">
        <v>0</v>
      </c>
      <c r="F2646" s="95" t="s">
        <v>0</v>
      </c>
      <c r="G2646" s="112">
        <v>195822.1</v>
      </c>
      <c r="H2646" s="112">
        <f>H2647</f>
        <v>195822.1</v>
      </c>
      <c r="I2646" s="112">
        <f t="shared" ref="I2646:K2648" si="1307">I2647</f>
        <v>130238.776</v>
      </c>
      <c r="J2646" s="112">
        <f t="shared" si="1307"/>
        <v>129941.55799999999</v>
      </c>
      <c r="K2646" s="112">
        <f t="shared" si="1307"/>
        <v>120488.96693000001</v>
      </c>
      <c r="L2646" s="112">
        <f t="shared" si="1282"/>
        <v>61.52981044019036</v>
      </c>
      <c r="M2646" s="112">
        <f t="shared" si="1283"/>
        <v>92.513896882753272</v>
      </c>
    </row>
    <row r="2647" spans="1:14">
      <c r="A2647" s="93" t="s">
        <v>8</v>
      </c>
      <c r="B2647" s="94" t="s">
        <v>1101</v>
      </c>
      <c r="C2647" s="94" t="s">
        <v>9</v>
      </c>
      <c r="D2647" s="95" t="s">
        <v>0</v>
      </c>
      <c r="E2647" s="95" t="s">
        <v>0</v>
      </c>
      <c r="F2647" s="95" t="s">
        <v>0</v>
      </c>
      <c r="G2647" s="96">
        <v>195822.1</v>
      </c>
      <c r="H2647" s="96">
        <f>H2648</f>
        <v>195822.1</v>
      </c>
      <c r="I2647" s="96">
        <f t="shared" si="1307"/>
        <v>130238.776</v>
      </c>
      <c r="J2647" s="96">
        <f t="shared" si="1307"/>
        <v>129941.55799999999</v>
      </c>
      <c r="K2647" s="96">
        <f t="shared" si="1307"/>
        <v>120488.96693000001</v>
      </c>
      <c r="L2647" s="96">
        <f t="shared" si="1282"/>
        <v>61.52981044019036</v>
      </c>
      <c r="M2647" s="96">
        <f t="shared" si="1283"/>
        <v>92.513896882753272</v>
      </c>
    </row>
    <row r="2648" spans="1:14" ht="38.25">
      <c r="A2648" s="93" t="s">
        <v>12</v>
      </c>
      <c r="B2648" s="94" t="s">
        <v>1101</v>
      </c>
      <c r="C2648" s="94" t="s">
        <v>9</v>
      </c>
      <c r="D2648" s="94" t="s">
        <v>13</v>
      </c>
      <c r="E2648" s="95" t="s">
        <v>0</v>
      </c>
      <c r="F2648" s="95" t="s">
        <v>0</v>
      </c>
      <c r="G2648" s="96">
        <v>195822.1</v>
      </c>
      <c r="H2648" s="96">
        <f>H2649</f>
        <v>195822.1</v>
      </c>
      <c r="I2648" s="96">
        <f t="shared" si="1307"/>
        <v>130238.776</v>
      </c>
      <c r="J2648" s="96">
        <f t="shared" si="1307"/>
        <v>129941.55799999999</v>
      </c>
      <c r="K2648" s="96">
        <f t="shared" si="1307"/>
        <v>120488.96693000001</v>
      </c>
      <c r="L2648" s="96">
        <f t="shared" si="1282"/>
        <v>61.52981044019036</v>
      </c>
      <c r="M2648" s="96">
        <f t="shared" si="1283"/>
        <v>92.513896882753272</v>
      </c>
    </row>
    <row r="2649" spans="1:14">
      <c r="A2649" s="93" t="s">
        <v>1102</v>
      </c>
      <c r="B2649" s="94" t="s">
        <v>1101</v>
      </c>
      <c r="C2649" s="94" t="s">
        <v>9</v>
      </c>
      <c r="D2649" s="94" t="s">
        <v>13</v>
      </c>
      <c r="E2649" s="94" t="s">
        <v>1103</v>
      </c>
      <c r="F2649" s="95" t="s">
        <v>0</v>
      </c>
      <c r="G2649" s="96">
        <v>195822.1</v>
      </c>
      <c r="H2649" s="96">
        <f>H2650+H2654+H2658</f>
        <v>195822.1</v>
      </c>
      <c r="I2649" s="96">
        <f t="shared" ref="I2649:K2649" si="1308">I2650+I2654+I2658</f>
        <v>130238.776</v>
      </c>
      <c r="J2649" s="96">
        <f t="shared" si="1308"/>
        <v>129941.55799999999</v>
      </c>
      <c r="K2649" s="96">
        <f t="shared" si="1308"/>
        <v>120488.96693000001</v>
      </c>
      <c r="L2649" s="96">
        <f t="shared" si="1282"/>
        <v>61.52981044019036</v>
      </c>
      <c r="M2649" s="96">
        <f t="shared" si="1283"/>
        <v>92.513896882753272</v>
      </c>
    </row>
    <row r="2650" spans="1:14">
      <c r="A2650" s="93" t="s">
        <v>1104</v>
      </c>
      <c r="B2650" s="94" t="s">
        <v>1101</v>
      </c>
      <c r="C2650" s="94" t="s">
        <v>9</v>
      </c>
      <c r="D2650" s="94" t="s">
        <v>13</v>
      </c>
      <c r="E2650" s="94" t="s">
        <v>1105</v>
      </c>
      <c r="F2650" s="95" t="s">
        <v>0</v>
      </c>
      <c r="G2650" s="96">
        <v>3122.5</v>
      </c>
      <c r="H2650" s="96">
        <f>H2651</f>
        <v>3122.5</v>
      </c>
      <c r="I2650" s="96">
        <f t="shared" ref="I2650:K2652" si="1309">I2651</f>
        <v>3022.18</v>
      </c>
      <c r="J2650" s="96">
        <f t="shared" si="1309"/>
        <v>3021.73</v>
      </c>
      <c r="K2650" s="96">
        <f t="shared" si="1309"/>
        <v>3014.1563999999998</v>
      </c>
      <c r="L2650" s="96">
        <f t="shared" si="1282"/>
        <v>96.530228983186532</v>
      </c>
      <c r="M2650" s="96">
        <f t="shared" si="1283"/>
        <v>99.734509526236025</v>
      </c>
    </row>
    <row r="2651" spans="1:14">
      <c r="A2651" s="93" t="s">
        <v>146</v>
      </c>
      <c r="B2651" s="94" t="s">
        <v>1101</v>
      </c>
      <c r="C2651" s="94" t="s">
        <v>9</v>
      </c>
      <c r="D2651" s="94" t="s">
        <v>13</v>
      </c>
      <c r="E2651" s="94" t="s">
        <v>1106</v>
      </c>
      <c r="F2651" s="95" t="s">
        <v>0</v>
      </c>
      <c r="G2651" s="96">
        <v>3122.5</v>
      </c>
      <c r="H2651" s="96">
        <f>H2652</f>
        <v>3122.5</v>
      </c>
      <c r="I2651" s="96">
        <f t="shared" si="1309"/>
        <v>3022.18</v>
      </c>
      <c r="J2651" s="96">
        <f t="shared" si="1309"/>
        <v>3021.73</v>
      </c>
      <c r="K2651" s="96">
        <f t="shared" si="1309"/>
        <v>3014.1563999999998</v>
      </c>
      <c r="L2651" s="96">
        <f t="shared" si="1282"/>
        <v>96.530228983186532</v>
      </c>
      <c r="M2651" s="96">
        <f t="shared" si="1283"/>
        <v>99.734509526236025</v>
      </c>
    </row>
    <row r="2652" spans="1:14" ht="38.25">
      <c r="A2652" s="93" t="s">
        <v>148</v>
      </c>
      <c r="B2652" s="94" t="s">
        <v>1101</v>
      </c>
      <c r="C2652" s="94" t="s">
        <v>9</v>
      </c>
      <c r="D2652" s="94" t="s">
        <v>13</v>
      </c>
      <c r="E2652" s="94" t="s">
        <v>1106</v>
      </c>
      <c r="F2652" s="94" t="s">
        <v>149</v>
      </c>
      <c r="G2652" s="96">
        <v>3122.5</v>
      </c>
      <c r="H2652" s="96">
        <f>H2653</f>
        <v>3122.5</v>
      </c>
      <c r="I2652" s="96">
        <f t="shared" si="1309"/>
        <v>3022.18</v>
      </c>
      <c r="J2652" s="96">
        <f t="shared" si="1309"/>
        <v>3021.73</v>
      </c>
      <c r="K2652" s="96">
        <f t="shared" si="1309"/>
        <v>3014.1563999999998</v>
      </c>
      <c r="L2652" s="96">
        <f t="shared" si="1282"/>
        <v>96.530228983186532</v>
      </c>
      <c r="M2652" s="96">
        <f t="shared" si="1283"/>
        <v>99.734509526236025</v>
      </c>
    </row>
    <row r="2653" spans="1:14">
      <c r="A2653" s="93" t="s">
        <v>150</v>
      </c>
      <c r="B2653" s="94" t="s">
        <v>1101</v>
      </c>
      <c r="C2653" s="94" t="s">
        <v>9</v>
      </c>
      <c r="D2653" s="94" t="s">
        <v>13</v>
      </c>
      <c r="E2653" s="94" t="s">
        <v>1106</v>
      </c>
      <c r="F2653" s="94" t="s">
        <v>151</v>
      </c>
      <c r="G2653" s="96">
        <v>3122.5</v>
      </c>
      <c r="H2653" s="96">
        <f>2668.7+453.8</f>
        <v>3122.5</v>
      </c>
      <c r="I2653" s="96">
        <v>3022.18</v>
      </c>
      <c r="J2653" s="96">
        <v>3021.73</v>
      </c>
      <c r="K2653" s="96">
        <v>3014.1563999999998</v>
      </c>
      <c r="L2653" s="96">
        <f t="shared" si="1282"/>
        <v>96.530228983186532</v>
      </c>
      <c r="M2653" s="96">
        <f t="shared" si="1283"/>
        <v>99.734509526236025</v>
      </c>
    </row>
    <row r="2654" spans="1:14">
      <c r="A2654" s="93" t="s">
        <v>1107</v>
      </c>
      <c r="B2654" s="94" t="s">
        <v>1101</v>
      </c>
      <c r="C2654" s="94" t="s">
        <v>9</v>
      </c>
      <c r="D2654" s="94" t="s">
        <v>13</v>
      </c>
      <c r="E2654" s="94" t="s">
        <v>1108</v>
      </c>
      <c r="F2654" s="95" t="s">
        <v>0</v>
      </c>
      <c r="G2654" s="96">
        <v>31870.5</v>
      </c>
      <c r="H2654" s="96">
        <f>H2655</f>
        <v>31870.5</v>
      </c>
      <c r="I2654" s="96">
        <f t="shared" ref="I2654:K2656" si="1310">I2655</f>
        <v>27102.634999999998</v>
      </c>
      <c r="J2654" s="96">
        <f t="shared" si="1310"/>
        <v>27102.634999999998</v>
      </c>
      <c r="K2654" s="96">
        <f t="shared" si="1310"/>
        <v>25708.72291</v>
      </c>
      <c r="L2654" s="96">
        <f t="shared" si="1282"/>
        <v>80.666205142686806</v>
      </c>
      <c r="M2654" s="96">
        <f t="shared" si="1283"/>
        <v>94.856913027091281</v>
      </c>
    </row>
    <row r="2655" spans="1:14">
      <c r="A2655" s="93" t="s">
        <v>146</v>
      </c>
      <c r="B2655" s="94" t="s">
        <v>1101</v>
      </c>
      <c r="C2655" s="94" t="s">
        <v>9</v>
      </c>
      <c r="D2655" s="94" t="s">
        <v>13</v>
      </c>
      <c r="E2655" s="94" t="s">
        <v>1109</v>
      </c>
      <c r="F2655" s="95" t="s">
        <v>0</v>
      </c>
      <c r="G2655" s="96">
        <v>31870.5</v>
      </c>
      <c r="H2655" s="96">
        <f>H2656</f>
        <v>31870.5</v>
      </c>
      <c r="I2655" s="96">
        <f t="shared" si="1310"/>
        <v>27102.634999999998</v>
      </c>
      <c r="J2655" s="96">
        <f t="shared" si="1310"/>
        <v>27102.634999999998</v>
      </c>
      <c r="K2655" s="96">
        <f t="shared" si="1310"/>
        <v>25708.72291</v>
      </c>
      <c r="L2655" s="96">
        <f t="shared" si="1282"/>
        <v>80.666205142686806</v>
      </c>
      <c r="M2655" s="96">
        <f t="shared" si="1283"/>
        <v>94.856913027091281</v>
      </c>
    </row>
    <row r="2656" spans="1:14" ht="38.25">
      <c r="A2656" s="93" t="s">
        <v>148</v>
      </c>
      <c r="B2656" s="94" t="s">
        <v>1101</v>
      </c>
      <c r="C2656" s="94" t="s">
        <v>9</v>
      </c>
      <c r="D2656" s="94" t="s">
        <v>13</v>
      </c>
      <c r="E2656" s="94" t="s">
        <v>1109</v>
      </c>
      <c r="F2656" s="94" t="s">
        <v>149</v>
      </c>
      <c r="G2656" s="96">
        <v>31870.5</v>
      </c>
      <c r="H2656" s="96">
        <f>H2657</f>
        <v>31870.5</v>
      </c>
      <c r="I2656" s="96">
        <f t="shared" si="1310"/>
        <v>27102.634999999998</v>
      </c>
      <c r="J2656" s="96">
        <f t="shared" si="1310"/>
        <v>27102.634999999998</v>
      </c>
      <c r="K2656" s="96">
        <f t="shared" si="1310"/>
        <v>25708.72291</v>
      </c>
      <c r="L2656" s="96">
        <f t="shared" si="1282"/>
        <v>80.666205142686806</v>
      </c>
      <c r="M2656" s="96">
        <f t="shared" si="1283"/>
        <v>94.856913027091281</v>
      </c>
    </row>
    <row r="2657" spans="1:13" ht="18.75" customHeight="1">
      <c r="A2657" s="93" t="s">
        <v>150</v>
      </c>
      <c r="B2657" s="94" t="s">
        <v>1101</v>
      </c>
      <c r="C2657" s="94" t="s">
        <v>9</v>
      </c>
      <c r="D2657" s="94" t="s">
        <v>13</v>
      </c>
      <c r="E2657" s="94" t="s">
        <v>1109</v>
      </c>
      <c r="F2657" s="94" t="s">
        <v>151</v>
      </c>
      <c r="G2657" s="96">
        <v>31870.5</v>
      </c>
      <c r="H2657" s="96">
        <v>31870.5</v>
      </c>
      <c r="I2657" s="96">
        <v>27102.634999999998</v>
      </c>
      <c r="J2657" s="96">
        <v>27102.634999999998</v>
      </c>
      <c r="K2657" s="96">
        <v>25708.72291</v>
      </c>
      <c r="L2657" s="96">
        <f t="shared" si="1282"/>
        <v>80.666205142686806</v>
      </c>
      <c r="M2657" s="96">
        <f t="shared" si="1283"/>
        <v>94.856913027091281</v>
      </c>
    </row>
    <row r="2658" spans="1:13">
      <c r="A2658" s="93" t="s">
        <v>1110</v>
      </c>
      <c r="B2658" s="94" t="s">
        <v>1101</v>
      </c>
      <c r="C2658" s="94" t="s">
        <v>9</v>
      </c>
      <c r="D2658" s="94" t="s">
        <v>13</v>
      </c>
      <c r="E2658" s="94" t="s">
        <v>1111</v>
      </c>
      <c r="F2658" s="95" t="s">
        <v>0</v>
      </c>
      <c r="G2658" s="96">
        <v>160829.1</v>
      </c>
      <c r="H2658" s="96">
        <f>H2659+H2666</f>
        <v>160829.1</v>
      </c>
      <c r="I2658" s="96">
        <f t="shared" ref="I2658:K2658" si="1311">I2659+I2666</f>
        <v>100113.961</v>
      </c>
      <c r="J2658" s="96">
        <f t="shared" si="1311"/>
        <v>99817.192999999999</v>
      </c>
      <c r="K2658" s="96">
        <f t="shared" si="1311"/>
        <v>91766.087620000006</v>
      </c>
      <c r="L2658" s="96">
        <f t="shared" si="1282"/>
        <v>57.058136630746546</v>
      </c>
      <c r="M2658" s="96">
        <f t="shared" si="1283"/>
        <v>91.661629110848992</v>
      </c>
    </row>
    <row r="2659" spans="1:13">
      <c r="A2659" s="93" t="s">
        <v>146</v>
      </c>
      <c r="B2659" s="94" t="s">
        <v>1101</v>
      </c>
      <c r="C2659" s="94" t="s">
        <v>9</v>
      </c>
      <c r="D2659" s="94" t="s">
        <v>13</v>
      </c>
      <c r="E2659" s="94" t="s">
        <v>1112</v>
      </c>
      <c r="F2659" s="95" t="s">
        <v>0</v>
      </c>
      <c r="G2659" s="96">
        <v>160455.79999999999</v>
      </c>
      <c r="H2659" s="96">
        <f>H2660+H2662+H2664</f>
        <v>160455.80000000002</v>
      </c>
      <c r="I2659" s="96">
        <f t="shared" ref="I2659:K2659" si="1312">I2660+I2662+I2664</f>
        <v>99830.660999999993</v>
      </c>
      <c r="J2659" s="96">
        <f t="shared" si="1312"/>
        <v>99533.892999999996</v>
      </c>
      <c r="K2659" s="96">
        <f t="shared" si="1312"/>
        <v>91543.61722</v>
      </c>
      <c r="L2659" s="96">
        <f t="shared" si="1282"/>
        <v>57.052233213134073</v>
      </c>
      <c r="M2659" s="96">
        <f t="shared" si="1283"/>
        <v>91.698899218948384</v>
      </c>
    </row>
    <row r="2660" spans="1:13" ht="38.25">
      <c r="A2660" s="93" t="s">
        <v>148</v>
      </c>
      <c r="B2660" s="94" t="s">
        <v>1101</v>
      </c>
      <c r="C2660" s="94" t="s">
        <v>9</v>
      </c>
      <c r="D2660" s="94" t="s">
        <v>13</v>
      </c>
      <c r="E2660" s="94" t="s">
        <v>1112</v>
      </c>
      <c r="F2660" s="94" t="s">
        <v>149</v>
      </c>
      <c r="G2660" s="96">
        <v>98837.2</v>
      </c>
      <c r="H2660" s="96">
        <f>H2661</f>
        <v>98837.200000000012</v>
      </c>
      <c r="I2660" s="96">
        <f t="shared" ref="I2660:K2660" si="1313">I2661</f>
        <v>74575</v>
      </c>
      <c r="J2660" s="96">
        <f t="shared" si="1313"/>
        <v>74475</v>
      </c>
      <c r="K2660" s="96">
        <f t="shared" si="1313"/>
        <v>72616.656480000005</v>
      </c>
      <c r="L2660" s="96">
        <f t="shared" si="1282"/>
        <v>73.470977000562542</v>
      </c>
      <c r="M2660" s="96">
        <f t="shared" si="1283"/>
        <v>97.373994609453575</v>
      </c>
    </row>
    <row r="2661" spans="1:13">
      <c r="A2661" s="93" t="s">
        <v>150</v>
      </c>
      <c r="B2661" s="94" t="s">
        <v>1101</v>
      </c>
      <c r="C2661" s="94" t="s">
        <v>9</v>
      </c>
      <c r="D2661" s="94" t="s">
        <v>13</v>
      </c>
      <c r="E2661" s="94" t="s">
        <v>1112</v>
      </c>
      <c r="F2661" s="94" t="s">
        <v>151</v>
      </c>
      <c r="G2661" s="96">
        <v>98837.2</v>
      </c>
      <c r="H2661" s="96">
        <f>61386.8+3799+33651.4</f>
        <v>98837.200000000012</v>
      </c>
      <c r="I2661" s="96">
        <v>74575</v>
      </c>
      <c r="J2661" s="96">
        <v>74475</v>
      </c>
      <c r="K2661" s="96">
        <v>72616.656480000005</v>
      </c>
      <c r="L2661" s="96">
        <f t="shared" si="1282"/>
        <v>73.470977000562542</v>
      </c>
      <c r="M2661" s="96">
        <f t="shared" si="1283"/>
        <v>97.373994609453575</v>
      </c>
    </row>
    <row r="2662" spans="1:13">
      <c r="A2662" s="93" t="s">
        <v>152</v>
      </c>
      <c r="B2662" s="94" t="s">
        <v>1101</v>
      </c>
      <c r="C2662" s="94" t="s">
        <v>9</v>
      </c>
      <c r="D2662" s="94" t="s">
        <v>13</v>
      </c>
      <c r="E2662" s="94" t="s">
        <v>1112</v>
      </c>
      <c r="F2662" s="94" t="s">
        <v>153</v>
      </c>
      <c r="G2662" s="96">
        <v>61517.1</v>
      </c>
      <c r="H2662" s="96">
        <f>H2663</f>
        <v>61517.1</v>
      </c>
      <c r="I2662" s="96">
        <f t="shared" ref="I2662:K2662" si="1314">I2663</f>
        <v>25177.960999999999</v>
      </c>
      <c r="J2662" s="96">
        <f t="shared" si="1314"/>
        <v>24981.192999999999</v>
      </c>
      <c r="K2662" s="96">
        <f t="shared" si="1314"/>
        <v>18887.52274</v>
      </c>
      <c r="L2662" s="96">
        <f t="shared" si="1282"/>
        <v>30.702882190480373</v>
      </c>
      <c r="M2662" s="96">
        <f t="shared" si="1283"/>
        <v>75.01609340009702</v>
      </c>
    </row>
    <row r="2663" spans="1:13" ht="25.5">
      <c r="A2663" s="93" t="s">
        <v>154</v>
      </c>
      <c r="B2663" s="94" t="s">
        <v>1101</v>
      </c>
      <c r="C2663" s="94" t="s">
        <v>9</v>
      </c>
      <c r="D2663" s="94" t="s">
        <v>13</v>
      </c>
      <c r="E2663" s="94" t="s">
        <v>1112</v>
      </c>
      <c r="F2663" s="94" t="s">
        <v>155</v>
      </c>
      <c r="G2663" s="96">
        <v>61517.1</v>
      </c>
      <c r="H2663" s="96">
        <f>14.562+61502.538</f>
        <v>61517.1</v>
      </c>
      <c r="I2663" s="96">
        <v>25177.960999999999</v>
      </c>
      <c r="J2663" s="96">
        <v>24981.192999999999</v>
      </c>
      <c r="K2663" s="96">
        <v>18887.52274</v>
      </c>
      <c r="L2663" s="96">
        <f t="shared" si="1282"/>
        <v>30.702882190480373</v>
      </c>
      <c r="M2663" s="96">
        <f t="shared" si="1283"/>
        <v>75.01609340009702</v>
      </c>
    </row>
    <row r="2664" spans="1:13">
      <c r="A2664" s="93" t="s">
        <v>160</v>
      </c>
      <c r="B2664" s="94" t="s">
        <v>1101</v>
      </c>
      <c r="C2664" s="94" t="s">
        <v>9</v>
      </c>
      <c r="D2664" s="94" t="s">
        <v>13</v>
      </c>
      <c r="E2664" s="94" t="s">
        <v>1112</v>
      </c>
      <c r="F2664" s="94" t="s">
        <v>161</v>
      </c>
      <c r="G2664" s="96">
        <v>101.5</v>
      </c>
      <c r="H2664" s="96">
        <f>H2665</f>
        <v>101.5</v>
      </c>
      <c r="I2664" s="96">
        <f t="shared" ref="I2664:K2664" si="1315">I2665</f>
        <v>77.7</v>
      </c>
      <c r="J2664" s="96">
        <f t="shared" si="1315"/>
        <v>77.7</v>
      </c>
      <c r="K2664" s="96">
        <f t="shared" si="1315"/>
        <v>39.438000000000002</v>
      </c>
      <c r="L2664" s="96">
        <f t="shared" si="1282"/>
        <v>38.855172413793106</v>
      </c>
      <c r="M2664" s="96">
        <f t="shared" si="1283"/>
        <v>50.756756756756758</v>
      </c>
    </row>
    <row r="2665" spans="1:13">
      <c r="A2665" s="93" t="s">
        <v>162</v>
      </c>
      <c r="B2665" s="94" t="s">
        <v>1101</v>
      </c>
      <c r="C2665" s="94" t="s">
        <v>9</v>
      </c>
      <c r="D2665" s="94" t="s">
        <v>13</v>
      </c>
      <c r="E2665" s="94" t="s">
        <v>1112</v>
      </c>
      <c r="F2665" s="94" t="s">
        <v>163</v>
      </c>
      <c r="G2665" s="96">
        <v>101.5</v>
      </c>
      <c r="H2665" s="96">
        <f>95.5+6</f>
        <v>101.5</v>
      </c>
      <c r="I2665" s="96">
        <v>77.7</v>
      </c>
      <c r="J2665" s="96">
        <v>77.7</v>
      </c>
      <c r="K2665" s="96">
        <v>39.438000000000002</v>
      </c>
      <c r="L2665" s="96">
        <f t="shared" ref="L2665:L2731" si="1316">K2665/H2665*100</f>
        <v>38.855172413793106</v>
      </c>
      <c r="M2665" s="96">
        <f t="shared" ref="M2665:M2731" si="1317">K2665/I2665*100</f>
        <v>50.756756756756758</v>
      </c>
    </row>
    <row r="2666" spans="1:13" ht="25.5">
      <c r="A2666" s="93" t="s">
        <v>1113</v>
      </c>
      <c r="B2666" s="94" t="s">
        <v>1101</v>
      </c>
      <c r="C2666" s="94" t="s">
        <v>9</v>
      </c>
      <c r="D2666" s="94" t="s">
        <v>13</v>
      </c>
      <c r="E2666" s="94" t="s">
        <v>1114</v>
      </c>
      <c r="F2666" s="95" t="s">
        <v>0</v>
      </c>
      <c r="G2666" s="96">
        <v>373.3</v>
      </c>
      <c r="H2666" s="96">
        <f>H2667</f>
        <v>373.3</v>
      </c>
      <c r="I2666" s="96">
        <f t="shared" ref="I2666:K2667" si="1318">I2667</f>
        <v>283.3</v>
      </c>
      <c r="J2666" s="96">
        <f t="shared" si="1318"/>
        <v>283.3</v>
      </c>
      <c r="K2666" s="96">
        <f t="shared" si="1318"/>
        <v>222.47040000000001</v>
      </c>
      <c r="L2666" s="96">
        <f t="shared" si="1316"/>
        <v>59.595606750602734</v>
      </c>
      <c r="M2666" s="96">
        <f t="shared" si="1317"/>
        <v>78.528203318037413</v>
      </c>
    </row>
    <row r="2667" spans="1:13">
      <c r="A2667" s="93" t="s">
        <v>105</v>
      </c>
      <c r="B2667" s="94" t="s">
        <v>1101</v>
      </c>
      <c r="C2667" s="94" t="s">
        <v>9</v>
      </c>
      <c r="D2667" s="94" t="s">
        <v>13</v>
      </c>
      <c r="E2667" s="94" t="s">
        <v>1114</v>
      </c>
      <c r="F2667" s="94" t="s">
        <v>106</v>
      </c>
      <c r="G2667" s="96">
        <v>373.3</v>
      </c>
      <c r="H2667" s="96">
        <f>H2668</f>
        <v>373.3</v>
      </c>
      <c r="I2667" s="96">
        <f t="shared" si="1318"/>
        <v>283.3</v>
      </c>
      <c r="J2667" s="96">
        <f t="shared" si="1318"/>
        <v>283.3</v>
      </c>
      <c r="K2667" s="96">
        <f t="shared" si="1318"/>
        <v>222.47040000000001</v>
      </c>
      <c r="L2667" s="96">
        <f t="shared" si="1316"/>
        <v>59.595606750602734</v>
      </c>
      <c r="M2667" s="96">
        <f t="shared" si="1317"/>
        <v>78.528203318037413</v>
      </c>
    </row>
    <row r="2668" spans="1:13">
      <c r="A2668" s="93" t="s">
        <v>424</v>
      </c>
      <c r="B2668" s="94" t="s">
        <v>1101</v>
      </c>
      <c r="C2668" s="94" t="s">
        <v>9</v>
      </c>
      <c r="D2668" s="94" t="s">
        <v>13</v>
      </c>
      <c r="E2668" s="94" t="s">
        <v>1114</v>
      </c>
      <c r="F2668" s="94" t="s">
        <v>425</v>
      </c>
      <c r="G2668" s="96">
        <v>373.3</v>
      </c>
      <c r="H2668" s="96">
        <v>373.3</v>
      </c>
      <c r="I2668" s="96">
        <v>283.3</v>
      </c>
      <c r="J2668" s="96">
        <v>283.3</v>
      </c>
      <c r="K2668" s="96">
        <v>222.47040000000001</v>
      </c>
      <c r="L2668" s="96">
        <f t="shared" si="1316"/>
        <v>59.595606750602734</v>
      </c>
      <c r="M2668" s="96">
        <f t="shared" si="1317"/>
        <v>78.528203318037413</v>
      </c>
    </row>
    <row r="2669" spans="1:13">
      <c r="A2669" s="107" t="s">
        <v>0</v>
      </c>
      <c r="B2669" s="108" t="s">
        <v>0</v>
      </c>
      <c r="C2669" s="95" t="s">
        <v>0</v>
      </c>
      <c r="D2669" s="95" t="s">
        <v>0</v>
      </c>
      <c r="E2669" s="95" t="s">
        <v>0</v>
      </c>
      <c r="F2669" s="95" t="s">
        <v>0</v>
      </c>
      <c r="G2669" s="109" t="s">
        <v>0</v>
      </c>
      <c r="H2669" s="109"/>
      <c r="I2669" s="109"/>
      <c r="J2669" s="109"/>
      <c r="K2669" s="109"/>
      <c r="L2669" s="109"/>
      <c r="M2669" s="109"/>
    </row>
    <row r="2670" spans="1:13" ht="25.5">
      <c r="A2670" s="110" t="s">
        <v>1115</v>
      </c>
      <c r="B2670" s="111" t="s">
        <v>1116</v>
      </c>
      <c r="C2670" s="95" t="s">
        <v>0</v>
      </c>
      <c r="D2670" s="95" t="s">
        <v>0</v>
      </c>
      <c r="E2670" s="95" t="s">
        <v>0</v>
      </c>
      <c r="F2670" s="95" t="s">
        <v>0</v>
      </c>
      <c r="G2670" s="112">
        <v>158543.20000000001</v>
      </c>
      <c r="H2670" s="112">
        <f>H2671+H2688+H2695+H2716+H2710</f>
        <v>208543.2</v>
      </c>
      <c r="I2670" s="112">
        <f t="shared" ref="I2670:K2670" si="1319">I2671+I2688+I2695+I2716+I2710</f>
        <v>84523.51</v>
      </c>
      <c r="J2670" s="112">
        <f t="shared" si="1319"/>
        <v>64247.21</v>
      </c>
      <c r="K2670" s="112">
        <f t="shared" si="1319"/>
        <v>20154.468849999997</v>
      </c>
      <c r="L2670" s="112">
        <f t="shared" si="1316"/>
        <v>9.6644095084375792</v>
      </c>
      <c r="M2670" s="112">
        <f t="shared" si="1317"/>
        <v>23.844808207799225</v>
      </c>
    </row>
    <row r="2671" spans="1:13">
      <c r="A2671" s="93" t="s">
        <v>8</v>
      </c>
      <c r="B2671" s="94" t="s">
        <v>1116</v>
      </c>
      <c r="C2671" s="94" t="s">
        <v>9</v>
      </c>
      <c r="D2671" s="95" t="s">
        <v>0</v>
      </c>
      <c r="E2671" s="95" t="s">
        <v>0</v>
      </c>
      <c r="F2671" s="95" t="s">
        <v>0</v>
      </c>
      <c r="G2671" s="96">
        <v>70895.3</v>
      </c>
      <c r="H2671" s="96">
        <f>H2672</f>
        <v>70895.3</v>
      </c>
      <c r="I2671" s="96">
        <f t="shared" ref="I2671:K2672" si="1320">I2672</f>
        <v>16187.81</v>
      </c>
      <c r="J2671" s="96">
        <f t="shared" si="1320"/>
        <v>16069.31</v>
      </c>
      <c r="K2671" s="96">
        <f t="shared" si="1320"/>
        <v>14976.56885</v>
      </c>
      <c r="L2671" s="96">
        <f t="shared" si="1316"/>
        <v>21.1249107486674</v>
      </c>
      <c r="M2671" s="96">
        <f t="shared" si="1317"/>
        <v>92.517572482009612</v>
      </c>
    </row>
    <row r="2672" spans="1:13">
      <c r="A2672" s="93" t="s">
        <v>24</v>
      </c>
      <c r="B2672" s="94" t="s">
        <v>1116</v>
      </c>
      <c r="C2672" s="94" t="s">
        <v>9</v>
      </c>
      <c r="D2672" s="94" t="s">
        <v>25</v>
      </c>
      <c r="E2672" s="95" t="s">
        <v>0</v>
      </c>
      <c r="F2672" s="95" t="s">
        <v>0</v>
      </c>
      <c r="G2672" s="96">
        <v>70895.3</v>
      </c>
      <c r="H2672" s="96">
        <f>H2673</f>
        <v>70895.3</v>
      </c>
      <c r="I2672" s="96">
        <f t="shared" si="1320"/>
        <v>16187.81</v>
      </c>
      <c r="J2672" s="96">
        <f t="shared" si="1320"/>
        <v>16069.31</v>
      </c>
      <c r="K2672" s="96">
        <f t="shared" si="1320"/>
        <v>14976.56885</v>
      </c>
      <c r="L2672" s="96">
        <f t="shared" si="1316"/>
        <v>21.1249107486674</v>
      </c>
      <c r="M2672" s="96">
        <f t="shared" si="1317"/>
        <v>92.517572482009612</v>
      </c>
    </row>
    <row r="2673" spans="1:13" ht="25.5">
      <c r="A2673" s="93" t="s">
        <v>333</v>
      </c>
      <c r="B2673" s="94" t="s">
        <v>1116</v>
      </c>
      <c r="C2673" s="94" t="s">
        <v>9</v>
      </c>
      <c r="D2673" s="94" t="s">
        <v>25</v>
      </c>
      <c r="E2673" s="94" t="s">
        <v>334</v>
      </c>
      <c r="F2673" s="95" t="s">
        <v>0</v>
      </c>
      <c r="G2673" s="96">
        <v>70895.3</v>
      </c>
      <c r="H2673" s="96">
        <f>H2674+H2679+H2682</f>
        <v>70895.3</v>
      </c>
      <c r="I2673" s="96">
        <f t="shared" ref="I2673:K2673" si="1321">I2674+I2679+I2682</f>
        <v>16187.81</v>
      </c>
      <c r="J2673" s="96">
        <f t="shared" si="1321"/>
        <v>16069.31</v>
      </c>
      <c r="K2673" s="96">
        <f t="shared" si="1321"/>
        <v>14976.56885</v>
      </c>
      <c r="L2673" s="96">
        <f t="shared" si="1316"/>
        <v>21.1249107486674</v>
      </c>
      <c r="M2673" s="96">
        <f t="shared" si="1317"/>
        <v>92.517572482009612</v>
      </c>
    </row>
    <row r="2674" spans="1:13">
      <c r="A2674" s="93" t="s">
        <v>146</v>
      </c>
      <c r="B2674" s="94" t="s">
        <v>1116</v>
      </c>
      <c r="C2674" s="94" t="s">
        <v>9</v>
      </c>
      <c r="D2674" s="94" t="s">
        <v>25</v>
      </c>
      <c r="E2674" s="94" t="s">
        <v>1117</v>
      </c>
      <c r="F2674" s="95" t="s">
        <v>0</v>
      </c>
      <c r="G2674" s="96">
        <v>11867.3</v>
      </c>
      <c r="H2674" s="96">
        <f>H2675+H2677</f>
        <v>11867.3</v>
      </c>
      <c r="I2674" s="96">
        <f t="shared" ref="I2674:K2674" si="1322">I2675+I2677</f>
        <v>9366.2999999999993</v>
      </c>
      <c r="J2674" s="96">
        <f t="shared" si="1322"/>
        <v>9247.7999999999993</v>
      </c>
      <c r="K2674" s="96">
        <f t="shared" si="1322"/>
        <v>8155.0612499999997</v>
      </c>
      <c r="L2674" s="96">
        <f t="shared" si="1316"/>
        <v>68.718758689845203</v>
      </c>
      <c r="M2674" s="96">
        <f t="shared" si="1317"/>
        <v>87.068119214631182</v>
      </c>
    </row>
    <row r="2675" spans="1:13" ht="38.25">
      <c r="A2675" s="93" t="s">
        <v>148</v>
      </c>
      <c r="B2675" s="94" t="s">
        <v>1116</v>
      </c>
      <c r="C2675" s="94" t="s">
        <v>9</v>
      </c>
      <c r="D2675" s="94" t="s">
        <v>25</v>
      </c>
      <c r="E2675" s="94" t="s">
        <v>1117</v>
      </c>
      <c r="F2675" s="94" t="s">
        <v>149</v>
      </c>
      <c r="G2675" s="96">
        <v>10238.4</v>
      </c>
      <c r="H2675" s="96">
        <f>H2676</f>
        <v>10238.4</v>
      </c>
      <c r="I2675" s="96">
        <f t="shared" ref="I2675:K2675" si="1323">I2676</f>
        <v>8029.2</v>
      </c>
      <c r="J2675" s="96">
        <f t="shared" si="1323"/>
        <v>7914.2</v>
      </c>
      <c r="K2675" s="96">
        <f t="shared" si="1323"/>
        <v>7561.0571</v>
      </c>
      <c r="L2675" s="96">
        <f t="shared" si="1316"/>
        <v>73.849987302703539</v>
      </c>
      <c r="M2675" s="96">
        <f t="shared" si="1317"/>
        <v>94.169495092910878</v>
      </c>
    </row>
    <row r="2676" spans="1:13">
      <c r="A2676" s="93" t="s">
        <v>150</v>
      </c>
      <c r="B2676" s="94" t="s">
        <v>1116</v>
      </c>
      <c r="C2676" s="94" t="s">
        <v>9</v>
      </c>
      <c r="D2676" s="94" t="s">
        <v>25</v>
      </c>
      <c r="E2676" s="94" t="s">
        <v>1117</v>
      </c>
      <c r="F2676" s="94" t="s">
        <v>151</v>
      </c>
      <c r="G2676" s="96">
        <v>10238.4</v>
      </c>
      <c r="H2676" s="96">
        <f>8474.6+1763.8</f>
        <v>10238.4</v>
      </c>
      <c r="I2676" s="96">
        <v>8029.2</v>
      </c>
      <c r="J2676" s="96">
        <v>7914.2</v>
      </c>
      <c r="K2676" s="96">
        <v>7561.0571</v>
      </c>
      <c r="L2676" s="96">
        <f t="shared" si="1316"/>
        <v>73.849987302703539</v>
      </c>
      <c r="M2676" s="96">
        <f t="shared" si="1317"/>
        <v>94.169495092910878</v>
      </c>
    </row>
    <row r="2677" spans="1:13">
      <c r="A2677" s="93" t="s">
        <v>152</v>
      </c>
      <c r="B2677" s="94" t="s">
        <v>1116</v>
      </c>
      <c r="C2677" s="94" t="s">
        <v>9</v>
      </c>
      <c r="D2677" s="94" t="s">
        <v>25</v>
      </c>
      <c r="E2677" s="94" t="s">
        <v>1117</v>
      </c>
      <c r="F2677" s="94" t="s">
        <v>153</v>
      </c>
      <c r="G2677" s="96">
        <v>1628.9</v>
      </c>
      <c r="H2677" s="96">
        <f>H2678</f>
        <v>1628.9</v>
      </c>
      <c r="I2677" s="96">
        <f t="shared" ref="I2677:K2677" si="1324">I2678</f>
        <v>1337.1</v>
      </c>
      <c r="J2677" s="96">
        <f t="shared" si="1324"/>
        <v>1333.6</v>
      </c>
      <c r="K2677" s="96">
        <f t="shared" si="1324"/>
        <v>594.00414999999998</v>
      </c>
      <c r="L2677" s="96">
        <f t="shared" si="1316"/>
        <v>36.466581742280063</v>
      </c>
      <c r="M2677" s="96">
        <f t="shared" si="1317"/>
        <v>44.424811158477304</v>
      </c>
    </row>
    <row r="2678" spans="1:13" ht="25.5">
      <c r="A2678" s="93" t="s">
        <v>154</v>
      </c>
      <c r="B2678" s="94" t="s">
        <v>1116</v>
      </c>
      <c r="C2678" s="94" t="s">
        <v>9</v>
      </c>
      <c r="D2678" s="94" t="s">
        <v>25</v>
      </c>
      <c r="E2678" s="94" t="s">
        <v>1117</v>
      </c>
      <c r="F2678" s="94" t="s">
        <v>155</v>
      </c>
      <c r="G2678" s="96">
        <v>1628.9</v>
      </c>
      <c r="H2678" s="96">
        <v>1628.9</v>
      </c>
      <c r="I2678" s="96">
        <v>1337.1</v>
      </c>
      <c r="J2678" s="96">
        <v>1333.6</v>
      </c>
      <c r="K2678" s="96">
        <v>594.00414999999998</v>
      </c>
      <c r="L2678" s="96">
        <f t="shared" si="1316"/>
        <v>36.466581742280063</v>
      </c>
      <c r="M2678" s="96">
        <f t="shared" si="1317"/>
        <v>44.424811158477304</v>
      </c>
    </row>
    <row r="2679" spans="1:13" ht="25.5">
      <c r="A2679" s="104" t="s">
        <v>113</v>
      </c>
      <c r="B2679" s="94" t="s">
        <v>1116</v>
      </c>
      <c r="C2679" s="94" t="s">
        <v>9</v>
      </c>
      <c r="D2679" s="94" t="s">
        <v>25</v>
      </c>
      <c r="E2679" s="94" t="s">
        <v>1118</v>
      </c>
      <c r="F2679" s="95" t="s">
        <v>0</v>
      </c>
      <c r="G2679" s="96">
        <v>50828</v>
      </c>
      <c r="H2679" s="96">
        <f>H2680</f>
        <v>50828</v>
      </c>
      <c r="I2679" s="96">
        <f t="shared" ref="I2679:K2680" si="1325">I2680</f>
        <v>0</v>
      </c>
      <c r="J2679" s="96">
        <f t="shared" si="1325"/>
        <v>0</v>
      </c>
      <c r="K2679" s="96">
        <f t="shared" si="1325"/>
        <v>0</v>
      </c>
      <c r="L2679" s="96">
        <f t="shared" si="1316"/>
        <v>0</v>
      </c>
      <c r="M2679" s="96">
        <v>0</v>
      </c>
    </row>
    <row r="2680" spans="1:13" ht="25.5">
      <c r="A2680" s="93" t="s">
        <v>115</v>
      </c>
      <c r="B2680" s="94" t="s">
        <v>1116</v>
      </c>
      <c r="C2680" s="94" t="s">
        <v>9</v>
      </c>
      <c r="D2680" s="94" t="s">
        <v>25</v>
      </c>
      <c r="E2680" s="94" t="s">
        <v>1118</v>
      </c>
      <c r="F2680" s="94" t="s">
        <v>116</v>
      </c>
      <c r="G2680" s="96">
        <v>50828</v>
      </c>
      <c r="H2680" s="96">
        <f>H2681</f>
        <v>50828</v>
      </c>
      <c r="I2680" s="96">
        <f t="shared" si="1325"/>
        <v>0</v>
      </c>
      <c r="J2680" s="96">
        <f t="shared" si="1325"/>
        <v>0</v>
      </c>
      <c r="K2680" s="96">
        <f t="shared" si="1325"/>
        <v>0</v>
      </c>
      <c r="L2680" s="96">
        <f t="shared" si="1316"/>
        <v>0</v>
      </c>
      <c r="M2680" s="96">
        <v>0</v>
      </c>
    </row>
    <row r="2681" spans="1:13" ht="63.75">
      <c r="A2681" s="93" t="s">
        <v>117</v>
      </c>
      <c r="B2681" s="94" t="s">
        <v>1116</v>
      </c>
      <c r="C2681" s="94" t="s">
        <v>9</v>
      </c>
      <c r="D2681" s="94" t="s">
        <v>25</v>
      </c>
      <c r="E2681" s="94" t="s">
        <v>1118</v>
      </c>
      <c r="F2681" s="94" t="s">
        <v>118</v>
      </c>
      <c r="G2681" s="96">
        <v>50828</v>
      </c>
      <c r="H2681" s="96">
        <v>50828</v>
      </c>
      <c r="I2681" s="96"/>
      <c r="J2681" s="96"/>
      <c r="K2681" s="96"/>
      <c r="L2681" s="96">
        <f t="shared" si="1316"/>
        <v>0</v>
      </c>
      <c r="M2681" s="96">
        <v>0</v>
      </c>
    </row>
    <row r="2682" spans="1:13" ht="25.5">
      <c r="A2682" s="93" t="s">
        <v>664</v>
      </c>
      <c r="B2682" s="94" t="s">
        <v>1116</v>
      </c>
      <c r="C2682" s="94" t="s">
        <v>9</v>
      </c>
      <c r="D2682" s="94" t="s">
        <v>25</v>
      </c>
      <c r="E2682" s="94" t="s">
        <v>1119</v>
      </c>
      <c r="F2682" s="95" t="s">
        <v>0</v>
      </c>
      <c r="G2682" s="96">
        <v>8200</v>
      </c>
      <c r="H2682" s="96">
        <f>H2683+H2685</f>
        <v>8200</v>
      </c>
      <c r="I2682" s="96">
        <f t="shared" ref="I2682:K2682" si="1326">I2683+I2685</f>
        <v>6821.51</v>
      </c>
      <c r="J2682" s="96">
        <f t="shared" si="1326"/>
        <v>6821.51</v>
      </c>
      <c r="K2682" s="96">
        <f t="shared" si="1326"/>
        <v>6821.5075999999999</v>
      </c>
      <c r="L2682" s="96">
        <f t="shared" si="1316"/>
        <v>83.189117073170721</v>
      </c>
      <c r="M2682" s="96">
        <f t="shared" si="1317"/>
        <v>99.999964817173904</v>
      </c>
    </row>
    <row r="2683" spans="1:13">
      <c r="A2683" s="93" t="s">
        <v>152</v>
      </c>
      <c r="B2683" s="94" t="s">
        <v>1116</v>
      </c>
      <c r="C2683" s="94" t="s">
        <v>9</v>
      </c>
      <c r="D2683" s="94" t="s">
        <v>25</v>
      </c>
      <c r="E2683" s="94" t="s">
        <v>1119</v>
      </c>
      <c r="F2683" s="94" t="s">
        <v>153</v>
      </c>
      <c r="G2683" s="96">
        <v>7000</v>
      </c>
      <c r="H2683" s="96">
        <f>H2684</f>
        <v>7000</v>
      </c>
      <c r="I2683" s="96">
        <f t="shared" ref="I2683:K2683" si="1327">I2684</f>
        <v>5621.51</v>
      </c>
      <c r="J2683" s="96">
        <f t="shared" si="1327"/>
        <v>5621.51</v>
      </c>
      <c r="K2683" s="96">
        <f t="shared" si="1327"/>
        <v>5621.5075999999999</v>
      </c>
      <c r="L2683" s="96">
        <f t="shared" si="1316"/>
        <v>80.307251428571419</v>
      </c>
      <c r="M2683" s="96">
        <f t="shared" si="1317"/>
        <v>99.999957306844607</v>
      </c>
    </row>
    <row r="2684" spans="1:13" ht="25.5">
      <c r="A2684" s="93" t="s">
        <v>154</v>
      </c>
      <c r="B2684" s="94" t="s">
        <v>1116</v>
      </c>
      <c r="C2684" s="94" t="s">
        <v>9</v>
      </c>
      <c r="D2684" s="94" t="s">
        <v>25</v>
      </c>
      <c r="E2684" s="94" t="s">
        <v>1119</v>
      </c>
      <c r="F2684" s="94" t="s">
        <v>155</v>
      </c>
      <c r="G2684" s="96">
        <v>7000</v>
      </c>
      <c r="H2684" s="96">
        <v>7000</v>
      </c>
      <c r="I2684" s="96">
        <v>5621.51</v>
      </c>
      <c r="J2684" s="96">
        <v>5621.51</v>
      </c>
      <c r="K2684" s="96">
        <v>5621.5075999999999</v>
      </c>
      <c r="L2684" s="96">
        <f t="shared" si="1316"/>
        <v>80.307251428571419</v>
      </c>
      <c r="M2684" s="96">
        <f t="shared" si="1317"/>
        <v>99.999957306844607</v>
      </c>
    </row>
    <row r="2685" spans="1:13" ht="25.5">
      <c r="A2685" s="93" t="s">
        <v>130</v>
      </c>
      <c r="B2685" s="94" t="s">
        <v>1116</v>
      </c>
      <c r="C2685" s="94" t="s">
        <v>9</v>
      </c>
      <c r="D2685" s="94" t="s">
        <v>25</v>
      </c>
      <c r="E2685" s="94" t="s">
        <v>1119</v>
      </c>
      <c r="F2685" s="94" t="s">
        <v>131</v>
      </c>
      <c r="G2685" s="96">
        <v>1200</v>
      </c>
      <c r="H2685" s="96">
        <f>H2686</f>
        <v>1200</v>
      </c>
      <c r="I2685" s="96">
        <f t="shared" ref="I2685:K2685" si="1328">I2686</f>
        <v>1200</v>
      </c>
      <c r="J2685" s="96">
        <f t="shared" si="1328"/>
        <v>1200</v>
      </c>
      <c r="K2685" s="96">
        <f t="shared" si="1328"/>
        <v>1200</v>
      </c>
      <c r="L2685" s="96">
        <f t="shared" si="1316"/>
        <v>100</v>
      </c>
      <c r="M2685" s="96">
        <f t="shared" si="1317"/>
        <v>100</v>
      </c>
    </row>
    <row r="2686" spans="1:13" ht="25.5">
      <c r="A2686" s="93" t="s">
        <v>248</v>
      </c>
      <c r="B2686" s="94" t="s">
        <v>1116</v>
      </c>
      <c r="C2686" s="94" t="s">
        <v>9</v>
      </c>
      <c r="D2686" s="94" t="s">
        <v>25</v>
      </c>
      <c r="E2686" s="94" t="s">
        <v>1119</v>
      </c>
      <c r="F2686" s="94" t="s">
        <v>249</v>
      </c>
      <c r="G2686" s="96">
        <v>1200</v>
      </c>
      <c r="H2686" s="96">
        <v>1200</v>
      </c>
      <c r="I2686" s="96">
        <v>1200</v>
      </c>
      <c r="J2686" s="96">
        <v>1200</v>
      </c>
      <c r="K2686" s="96">
        <v>1200</v>
      </c>
      <c r="L2686" s="96">
        <f t="shared" si="1316"/>
        <v>100</v>
      </c>
      <c r="M2686" s="96">
        <f t="shared" si="1317"/>
        <v>100</v>
      </c>
    </row>
    <row r="2687" spans="1:13">
      <c r="A2687" s="97" t="s">
        <v>0</v>
      </c>
      <c r="B2687" s="95" t="s">
        <v>0</v>
      </c>
      <c r="C2687" s="95" t="s">
        <v>0</v>
      </c>
      <c r="D2687" s="95" t="s">
        <v>0</v>
      </c>
      <c r="E2687" s="95" t="s">
        <v>0</v>
      </c>
      <c r="F2687" s="95" t="s">
        <v>0</v>
      </c>
      <c r="G2687" s="98" t="s">
        <v>0</v>
      </c>
      <c r="H2687" s="98"/>
      <c r="I2687" s="98"/>
      <c r="J2687" s="98"/>
      <c r="K2687" s="98"/>
      <c r="L2687" s="98"/>
      <c r="M2687" s="98"/>
    </row>
    <row r="2688" spans="1:13">
      <c r="A2688" s="93" t="s">
        <v>33</v>
      </c>
      <c r="B2688" s="94" t="s">
        <v>1116</v>
      </c>
      <c r="C2688" s="94" t="s">
        <v>15</v>
      </c>
      <c r="D2688" s="95" t="s">
        <v>0</v>
      </c>
      <c r="E2688" s="95" t="s">
        <v>0</v>
      </c>
      <c r="F2688" s="95" t="s">
        <v>0</v>
      </c>
      <c r="G2688" s="96">
        <v>7447.9</v>
      </c>
      <c r="H2688" s="96">
        <f>H2689</f>
        <v>7447.9</v>
      </c>
      <c r="I2688" s="96">
        <f t="shared" ref="I2688:K2692" si="1329">I2689</f>
        <v>5335.7</v>
      </c>
      <c r="J2688" s="96">
        <f t="shared" si="1329"/>
        <v>5177.8999999999996</v>
      </c>
      <c r="K2688" s="96">
        <f t="shared" si="1329"/>
        <v>5177.8999999999996</v>
      </c>
      <c r="L2688" s="96">
        <f t="shared" si="1316"/>
        <v>69.521610118288379</v>
      </c>
      <c r="M2688" s="96">
        <f t="shared" si="1317"/>
        <v>97.042562362951429</v>
      </c>
    </row>
    <row r="2689" spans="1:14">
      <c r="A2689" s="93" t="s">
        <v>43</v>
      </c>
      <c r="B2689" s="94" t="s">
        <v>1116</v>
      </c>
      <c r="C2689" s="94" t="s">
        <v>15</v>
      </c>
      <c r="D2689" s="94" t="s">
        <v>44</v>
      </c>
      <c r="E2689" s="95" t="s">
        <v>0</v>
      </c>
      <c r="F2689" s="95" t="s">
        <v>0</v>
      </c>
      <c r="G2689" s="96">
        <v>7447.9</v>
      </c>
      <c r="H2689" s="96">
        <f>H2690</f>
        <v>7447.9</v>
      </c>
      <c r="I2689" s="96">
        <f t="shared" si="1329"/>
        <v>5335.7</v>
      </c>
      <c r="J2689" s="96">
        <f t="shared" si="1329"/>
        <v>5177.8999999999996</v>
      </c>
      <c r="K2689" s="96">
        <f t="shared" si="1329"/>
        <v>5177.8999999999996</v>
      </c>
      <c r="L2689" s="96">
        <f t="shared" si="1316"/>
        <v>69.521610118288379</v>
      </c>
      <c r="M2689" s="96">
        <f t="shared" si="1317"/>
        <v>97.042562362951429</v>
      </c>
    </row>
    <row r="2690" spans="1:14" ht="25.5">
      <c r="A2690" s="93" t="s">
        <v>333</v>
      </c>
      <c r="B2690" s="94" t="s">
        <v>1116</v>
      </c>
      <c r="C2690" s="94" t="s">
        <v>15</v>
      </c>
      <c r="D2690" s="94" t="s">
        <v>44</v>
      </c>
      <c r="E2690" s="94" t="s">
        <v>334</v>
      </c>
      <c r="F2690" s="95" t="s">
        <v>0</v>
      </c>
      <c r="G2690" s="96">
        <v>7447.9</v>
      </c>
      <c r="H2690" s="96">
        <f>H2691</f>
        <v>7447.9</v>
      </c>
      <c r="I2690" s="96">
        <f t="shared" si="1329"/>
        <v>5335.7</v>
      </c>
      <c r="J2690" s="96">
        <f t="shared" si="1329"/>
        <v>5177.8999999999996</v>
      </c>
      <c r="K2690" s="96">
        <f t="shared" si="1329"/>
        <v>5177.8999999999996</v>
      </c>
      <c r="L2690" s="96">
        <f t="shared" si="1316"/>
        <v>69.521610118288379</v>
      </c>
      <c r="M2690" s="96">
        <f t="shared" si="1317"/>
        <v>97.042562362951429</v>
      </c>
    </row>
    <row r="2691" spans="1:14">
      <c r="A2691" s="93" t="s">
        <v>128</v>
      </c>
      <c r="B2691" s="94" t="s">
        <v>1116</v>
      </c>
      <c r="C2691" s="94" t="s">
        <v>15</v>
      </c>
      <c r="D2691" s="94" t="s">
        <v>44</v>
      </c>
      <c r="E2691" s="94" t="s">
        <v>1120</v>
      </c>
      <c r="F2691" s="95" t="s">
        <v>0</v>
      </c>
      <c r="G2691" s="96">
        <v>7447.9</v>
      </c>
      <c r="H2691" s="96">
        <f>H2692</f>
        <v>7447.9</v>
      </c>
      <c r="I2691" s="96">
        <f t="shared" si="1329"/>
        <v>5335.7</v>
      </c>
      <c r="J2691" s="96">
        <f t="shared" si="1329"/>
        <v>5177.8999999999996</v>
      </c>
      <c r="K2691" s="96">
        <f t="shared" si="1329"/>
        <v>5177.8999999999996</v>
      </c>
      <c r="L2691" s="96">
        <f t="shared" si="1316"/>
        <v>69.521610118288379</v>
      </c>
      <c r="M2691" s="96">
        <f t="shared" si="1317"/>
        <v>97.042562362951429</v>
      </c>
    </row>
    <row r="2692" spans="1:14" ht="25.5">
      <c r="A2692" s="93" t="s">
        <v>130</v>
      </c>
      <c r="B2692" s="94" t="s">
        <v>1116</v>
      </c>
      <c r="C2692" s="94" t="s">
        <v>15</v>
      </c>
      <c r="D2692" s="94" t="s">
        <v>44</v>
      </c>
      <c r="E2692" s="94" t="s">
        <v>1120</v>
      </c>
      <c r="F2692" s="94" t="s">
        <v>131</v>
      </c>
      <c r="G2692" s="96">
        <v>7447.9</v>
      </c>
      <c r="H2692" s="96">
        <f>H2693</f>
        <v>7447.9</v>
      </c>
      <c r="I2692" s="96">
        <f t="shared" si="1329"/>
        <v>5335.7</v>
      </c>
      <c r="J2692" s="96">
        <f t="shared" si="1329"/>
        <v>5177.8999999999996</v>
      </c>
      <c r="K2692" s="96">
        <f t="shared" si="1329"/>
        <v>5177.8999999999996</v>
      </c>
      <c r="L2692" s="96">
        <f t="shared" si="1316"/>
        <v>69.521610118288379</v>
      </c>
      <c r="M2692" s="96">
        <f t="shared" si="1317"/>
        <v>97.042562362951429</v>
      </c>
    </row>
    <row r="2693" spans="1:14">
      <c r="A2693" s="93" t="s">
        <v>132</v>
      </c>
      <c r="B2693" s="94" t="s">
        <v>1116</v>
      </c>
      <c r="C2693" s="94" t="s">
        <v>15</v>
      </c>
      <c r="D2693" s="94" t="s">
        <v>44</v>
      </c>
      <c r="E2693" s="94" t="s">
        <v>1120</v>
      </c>
      <c r="F2693" s="94" t="s">
        <v>133</v>
      </c>
      <c r="G2693" s="96">
        <v>7447.9</v>
      </c>
      <c r="H2693" s="96">
        <v>7447.9</v>
      </c>
      <c r="I2693" s="96">
        <v>5335.7</v>
      </c>
      <c r="J2693" s="96">
        <v>5177.8999999999996</v>
      </c>
      <c r="K2693" s="96">
        <v>5177.8999999999996</v>
      </c>
      <c r="L2693" s="96">
        <f t="shared" si="1316"/>
        <v>69.521610118288379</v>
      </c>
      <c r="M2693" s="96">
        <f t="shared" si="1317"/>
        <v>97.042562362951429</v>
      </c>
    </row>
    <row r="2694" spans="1:14">
      <c r="A2694" s="97" t="s">
        <v>0</v>
      </c>
      <c r="B2694" s="95" t="s">
        <v>0</v>
      </c>
      <c r="C2694" s="95" t="s">
        <v>0</v>
      </c>
      <c r="D2694" s="95" t="s">
        <v>0</v>
      </c>
      <c r="E2694" s="95" t="s">
        <v>0</v>
      </c>
      <c r="F2694" s="95" t="s">
        <v>0</v>
      </c>
      <c r="G2694" s="98" t="s">
        <v>0</v>
      </c>
      <c r="H2694" s="98"/>
      <c r="I2694" s="98"/>
      <c r="J2694" s="98"/>
      <c r="K2694" s="98"/>
      <c r="L2694" s="98"/>
      <c r="M2694" s="98"/>
    </row>
    <row r="2695" spans="1:14">
      <c r="A2695" s="93" t="s">
        <v>45</v>
      </c>
      <c r="B2695" s="94" t="s">
        <v>1116</v>
      </c>
      <c r="C2695" s="94" t="s">
        <v>17</v>
      </c>
      <c r="D2695" s="95" t="s">
        <v>0</v>
      </c>
      <c r="E2695" s="95" t="s">
        <v>0</v>
      </c>
      <c r="F2695" s="95" t="s">
        <v>0</v>
      </c>
      <c r="G2695" s="96">
        <v>78200</v>
      </c>
      <c r="H2695" s="96">
        <f>H2696+H2705</f>
        <v>128200</v>
      </c>
      <c r="I2695" s="96">
        <f t="shared" ref="I2695:K2695" si="1330">I2696+I2705</f>
        <v>63000</v>
      </c>
      <c r="J2695" s="96">
        <f t="shared" si="1330"/>
        <v>43000</v>
      </c>
      <c r="K2695" s="96">
        <f t="shared" si="1330"/>
        <v>0</v>
      </c>
      <c r="L2695" s="96">
        <f t="shared" si="1316"/>
        <v>0</v>
      </c>
      <c r="M2695" s="96">
        <v>0</v>
      </c>
    </row>
    <row r="2696" spans="1:14">
      <c r="A2696" s="93" t="s">
        <v>47</v>
      </c>
      <c r="B2696" s="94" t="s">
        <v>1116</v>
      </c>
      <c r="C2696" s="94" t="s">
        <v>17</v>
      </c>
      <c r="D2696" s="94" t="s">
        <v>11</v>
      </c>
      <c r="E2696" s="95" t="s">
        <v>0</v>
      </c>
      <c r="F2696" s="95" t="s">
        <v>0</v>
      </c>
      <c r="G2696" s="96">
        <v>78200</v>
      </c>
      <c r="H2696" s="96">
        <f>H2697</f>
        <v>128200</v>
      </c>
      <c r="I2696" s="96">
        <f t="shared" ref="I2696:K2702" si="1331">I2697</f>
        <v>63000</v>
      </c>
      <c r="J2696" s="96">
        <f t="shared" si="1331"/>
        <v>43000</v>
      </c>
      <c r="K2696" s="96">
        <f t="shared" si="1331"/>
        <v>0</v>
      </c>
      <c r="L2696" s="96">
        <f t="shared" si="1316"/>
        <v>0</v>
      </c>
      <c r="M2696" s="96">
        <v>0</v>
      </c>
    </row>
    <row r="2697" spans="1:14" ht="25.5">
      <c r="A2697" s="93" t="s">
        <v>333</v>
      </c>
      <c r="B2697" s="94" t="s">
        <v>1116</v>
      </c>
      <c r="C2697" s="94" t="s">
        <v>17</v>
      </c>
      <c r="D2697" s="94" t="s">
        <v>11</v>
      </c>
      <c r="E2697" s="94" t="s">
        <v>334</v>
      </c>
      <c r="F2697" s="95" t="s">
        <v>0</v>
      </c>
      <c r="G2697" s="96">
        <v>78200</v>
      </c>
      <c r="H2697" s="96">
        <f>H2701+H2698</f>
        <v>128200</v>
      </c>
      <c r="I2697" s="96">
        <f t="shared" ref="I2697:K2697" si="1332">I2701+I2698</f>
        <v>63000</v>
      </c>
      <c r="J2697" s="96">
        <f t="shared" si="1332"/>
        <v>43000</v>
      </c>
      <c r="K2697" s="96">
        <f t="shared" si="1332"/>
        <v>0</v>
      </c>
      <c r="L2697" s="96">
        <f t="shared" si="1316"/>
        <v>0</v>
      </c>
      <c r="M2697" s="96">
        <v>0</v>
      </c>
    </row>
    <row r="2698" spans="1:14" s="53" customFormat="1" ht="58.5" customHeight="1">
      <c r="A2698" s="93" t="s">
        <v>1216</v>
      </c>
      <c r="B2698" s="94" t="s">
        <v>1116</v>
      </c>
      <c r="C2698" s="94" t="s">
        <v>17</v>
      </c>
      <c r="D2698" s="94" t="s">
        <v>11</v>
      </c>
      <c r="E2698" s="102" t="s">
        <v>1215</v>
      </c>
      <c r="F2698" s="95"/>
      <c r="G2698" s="96"/>
      <c r="H2698" s="96">
        <f>H2699</f>
        <v>50000</v>
      </c>
      <c r="I2698" s="96">
        <f t="shared" ref="I2698:K2699" si="1333">I2699</f>
        <v>50000</v>
      </c>
      <c r="J2698" s="96">
        <f t="shared" si="1333"/>
        <v>30000</v>
      </c>
      <c r="K2698" s="96">
        <f t="shared" si="1333"/>
        <v>0</v>
      </c>
      <c r="L2698" s="96">
        <f t="shared" ref="L2698:L2700" si="1334">K2698/H2698*100</f>
        <v>0</v>
      </c>
      <c r="M2698" s="96">
        <v>0</v>
      </c>
      <c r="N2698" s="60"/>
    </row>
    <row r="2699" spans="1:14" s="53" customFormat="1">
      <c r="A2699" s="93" t="s">
        <v>105</v>
      </c>
      <c r="B2699" s="94" t="s">
        <v>1116</v>
      </c>
      <c r="C2699" s="94" t="s">
        <v>17</v>
      </c>
      <c r="D2699" s="94" t="s">
        <v>11</v>
      </c>
      <c r="E2699" s="102" t="s">
        <v>1215</v>
      </c>
      <c r="F2699" s="95">
        <v>500</v>
      </c>
      <c r="G2699" s="96"/>
      <c r="H2699" s="96">
        <f>H2700</f>
        <v>50000</v>
      </c>
      <c r="I2699" s="96">
        <f t="shared" si="1333"/>
        <v>50000</v>
      </c>
      <c r="J2699" s="96">
        <f t="shared" si="1333"/>
        <v>30000</v>
      </c>
      <c r="K2699" s="96">
        <f t="shared" si="1333"/>
        <v>0</v>
      </c>
      <c r="L2699" s="96">
        <f t="shared" si="1334"/>
        <v>0</v>
      </c>
      <c r="M2699" s="96">
        <v>0</v>
      </c>
      <c r="N2699" s="60"/>
    </row>
    <row r="2700" spans="1:14" s="53" customFormat="1">
      <c r="A2700" s="93" t="s">
        <v>144</v>
      </c>
      <c r="B2700" s="94" t="s">
        <v>1116</v>
      </c>
      <c r="C2700" s="94" t="s">
        <v>17</v>
      </c>
      <c r="D2700" s="94" t="s">
        <v>11</v>
      </c>
      <c r="E2700" s="102" t="s">
        <v>1215</v>
      </c>
      <c r="F2700" s="95">
        <v>520</v>
      </c>
      <c r="G2700" s="96"/>
      <c r="H2700" s="96">
        <v>50000</v>
      </c>
      <c r="I2700" s="96">
        <v>50000</v>
      </c>
      <c r="J2700" s="96">
        <v>30000</v>
      </c>
      <c r="K2700" s="96">
        <v>0</v>
      </c>
      <c r="L2700" s="96">
        <f t="shared" si="1334"/>
        <v>0</v>
      </c>
      <c r="M2700" s="96">
        <v>0</v>
      </c>
      <c r="N2700" s="60"/>
    </row>
    <row r="2701" spans="1:14" ht="25.5">
      <c r="A2701" s="93" t="s">
        <v>142</v>
      </c>
      <c r="B2701" s="94" t="s">
        <v>1116</v>
      </c>
      <c r="C2701" s="94" t="s">
        <v>17</v>
      </c>
      <c r="D2701" s="94" t="s">
        <v>11</v>
      </c>
      <c r="E2701" s="94" t="s">
        <v>1121</v>
      </c>
      <c r="F2701" s="95" t="s">
        <v>0</v>
      </c>
      <c r="G2701" s="96">
        <v>78200</v>
      </c>
      <c r="H2701" s="96">
        <f>H2702</f>
        <v>78200</v>
      </c>
      <c r="I2701" s="96">
        <f t="shared" si="1331"/>
        <v>13000</v>
      </c>
      <c r="J2701" s="96">
        <f t="shared" si="1331"/>
        <v>13000</v>
      </c>
      <c r="K2701" s="96">
        <f t="shared" si="1331"/>
        <v>0</v>
      </c>
      <c r="L2701" s="96">
        <f t="shared" si="1316"/>
        <v>0</v>
      </c>
      <c r="M2701" s="96">
        <v>0</v>
      </c>
    </row>
    <row r="2702" spans="1:14">
      <c r="A2702" s="93" t="s">
        <v>105</v>
      </c>
      <c r="B2702" s="94" t="s">
        <v>1116</v>
      </c>
      <c r="C2702" s="94" t="s">
        <v>17</v>
      </c>
      <c r="D2702" s="94" t="s">
        <v>11</v>
      </c>
      <c r="E2702" s="94" t="s">
        <v>1121</v>
      </c>
      <c r="F2702" s="94" t="s">
        <v>106</v>
      </c>
      <c r="G2702" s="96">
        <v>78200</v>
      </c>
      <c r="H2702" s="96">
        <f>H2703</f>
        <v>78200</v>
      </c>
      <c r="I2702" s="96">
        <f t="shared" si="1331"/>
        <v>13000</v>
      </c>
      <c r="J2702" s="96">
        <f t="shared" si="1331"/>
        <v>13000</v>
      </c>
      <c r="K2702" s="96">
        <f t="shared" si="1331"/>
        <v>0</v>
      </c>
      <c r="L2702" s="96">
        <f t="shared" si="1316"/>
        <v>0</v>
      </c>
      <c r="M2702" s="96">
        <v>0</v>
      </c>
    </row>
    <row r="2703" spans="1:14">
      <c r="A2703" s="93" t="s">
        <v>144</v>
      </c>
      <c r="B2703" s="94" t="s">
        <v>1116</v>
      </c>
      <c r="C2703" s="94" t="s">
        <v>17</v>
      </c>
      <c r="D2703" s="94" t="s">
        <v>11</v>
      </c>
      <c r="E2703" s="94" t="s">
        <v>1121</v>
      </c>
      <c r="F2703" s="94" t="s">
        <v>145</v>
      </c>
      <c r="G2703" s="96">
        <v>78200</v>
      </c>
      <c r="H2703" s="96">
        <v>78200</v>
      </c>
      <c r="I2703" s="96">
        <v>13000</v>
      </c>
      <c r="J2703" s="96">
        <v>13000</v>
      </c>
      <c r="K2703" s="96">
        <v>0</v>
      </c>
      <c r="L2703" s="96">
        <f t="shared" si="1316"/>
        <v>0</v>
      </c>
      <c r="M2703" s="96">
        <v>0</v>
      </c>
    </row>
    <row r="2704" spans="1:14" s="29" customFormat="1">
      <c r="A2704" s="93"/>
      <c r="B2704" s="94"/>
      <c r="C2704" s="94"/>
      <c r="D2704" s="94"/>
      <c r="E2704" s="94"/>
      <c r="F2704" s="94"/>
      <c r="G2704" s="96"/>
      <c r="H2704" s="96"/>
      <c r="I2704" s="96"/>
      <c r="J2704" s="96"/>
      <c r="K2704" s="96"/>
      <c r="L2704" s="96"/>
      <c r="M2704" s="96">
        <v>0</v>
      </c>
      <c r="N2704" s="60"/>
    </row>
    <row r="2705" spans="1:14" s="29" customFormat="1" hidden="1">
      <c r="A2705" s="104" t="s">
        <v>48</v>
      </c>
      <c r="B2705" s="94" t="s">
        <v>1116</v>
      </c>
      <c r="C2705" s="94" t="s">
        <v>17</v>
      </c>
      <c r="D2705" s="105" t="s">
        <v>17</v>
      </c>
      <c r="E2705" s="94"/>
      <c r="F2705" s="94"/>
      <c r="G2705" s="96"/>
      <c r="H2705" s="96">
        <f>H2706</f>
        <v>0</v>
      </c>
      <c r="I2705" s="96">
        <f t="shared" ref="I2705:K2707" si="1335">I2706</f>
        <v>0</v>
      </c>
      <c r="J2705" s="96">
        <f t="shared" si="1335"/>
        <v>0</v>
      </c>
      <c r="K2705" s="96">
        <f t="shared" si="1335"/>
        <v>0</v>
      </c>
      <c r="L2705" s="96" t="e">
        <f t="shared" si="1316"/>
        <v>#DIV/0!</v>
      </c>
      <c r="M2705" s="96">
        <v>0</v>
      </c>
      <c r="N2705" s="60"/>
    </row>
    <row r="2706" spans="1:14" s="29" customFormat="1" ht="25.5" hidden="1">
      <c r="A2706" s="93" t="s">
        <v>113</v>
      </c>
      <c r="B2706" s="94" t="s">
        <v>1116</v>
      </c>
      <c r="C2706" s="94" t="s">
        <v>17</v>
      </c>
      <c r="D2706" s="105" t="s">
        <v>17</v>
      </c>
      <c r="E2706" s="102" t="s">
        <v>1118</v>
      </c>
      <c r="F2706" s="94"/>
      <c r="G2706" s="96"/>
      <c r="H2706" s="96">
        <f>H2707</f>
        <v>0</v>
      </c>
      <c r="I2706" s="96">
        <f t="shared" si="1335"/>
        <v>0</v>
      </c>
      <c r="J2706" s="96">
        <f t="shared" si="1335"/>
        <v>0</v>
      </c>
      <c r="K2706" s="96">
        <f t="shared" si="1335"/>
        <v>0</v>
      </c>
      <c r="L2706" s="96" t="e">
        <f t="shared" si="1316"/>
        <v>#DIV/0!</v>
      </c>
      <c r="M2706" s="96">
        <v>0</v>
      </c>
      <c r="N2706" s="60"/>
    </row>
    <row r="2707" spans="1:14" s="29" customFormat="1" ht="25.5" hidden="1">
      <c r="A2707" s="93" t="s">
        <v>115</v>
      </c>
      <c r="B2707" s="94" t="s">
        <v>1116</v>
      </c>
      <c r="C2707" s="94" t="s">
        <v>17</v>
      </c>
      <c r="D2707" s="105" t="s">
        <v>17</v>
      </c>
      <c r="E2707" s="102" t="s">
        <v>1118</v>
      </c>
      <c r="F2707" s="94">
        <v>400</v>
      </c>
      <c r="G2707" s="96"/>
      <c r="H2707" s="96">
        <f>H2708</f>
        <v>0</v>
      </c>
      <c r="I2707" s="96">
        <f t="shared" si="1335"/>
        <v>0</v>
      </c>
      <c r="J2707" s="96">
        <f t="shared" si="1335"/>
        <v>0</v>
      </c>
      <c r="K2707" s="96">
        <f t="shared" si="1335"/>
        <v>0</v>
      </c>
      <c r="L2707" s="96" t="e">
        <f t="shared" si="1316"/>
        <v>#DIV/0!</v>
      </c>
      <c r="M2707" s="96">
        <v>0</v>
      </c>
      <c r="N2707" s="60"/>
    </row>
    <row r="2708" spans="1:14" s="29" customFormat="1" ht="63.75" hidden="1">
      <c r="A2708" s="93" t="s">
        <v>117</v>
      </c>
      <c r="B2708" s="94" t="s">
        <v>1116</v>
      </c>
      <c r="C2708" s="94" t="s">
        <v>17</v>
      </c>
      <c r="D2708" s="105" t="s">
        <v>17</v>
      </c>
      <c r="E2708" s="102" t="s">
        <v>1118</v>
      </c>
      <c r="F2708" s="94">
        <v>460</v>
      </c>
      <c r="G2708" s="96"/>
      <c r="H2708" s="96"/>
      <c r="I2708" s="96"/>
      <c r="J2708" s="96"/>
      <c r="K2708" s="96"/>
      <c r="L2708" s="96" t="e">
        <f t="shared" si="1316"/>
        <v>#DIV/0!</v>
      </c>
      <c r="M2708" s="96">
        <v>0</v>
      </c>
      <c r="N2708" s="60"/>
    </row>
    <row r="2709" spans="1:14" s="29" customFormat="1" hidden="1">
      <c r="A2709" s="93"/>
      <c r="B2709" s="94"/>
      <c r="C2709" s="94"/>
      <c r="D2709" s="94"/>
      <c r="E2709" s="94"/>
      <c r="F2709" s="94"/>
      <c r="G2709" s="96"/>
      <c r="H2709" s="96"/>
      <c r="I2709" s="96"/>
      <c r="J2709" s="96"/>
      <c r="K2709" s="96"/>
      <c r="L2709" s="96"/>
      <c r="M2709" s="96"/>
      <c r="N2709" s="60"/>
    </row>
    <row r="2710" spans="1:14" s="29" customFormat="1" hidden="1">
      <c r="A2710" s="104" t="s">
        <v>60</v>
      </c>
      <c r="B2710" s="94" t="s">
        <v>1116</v>
      </c>
      <c r="C2710" s="105" t="s">
        <v>40</v>
      </c>
      <c r="D2710" s="121"/>
      <c r="E2710" s="94"/>
      <c r="F2710" s="94"/>
      <c r="G2710" s="96"/>
      <c r="H2710" s="96">
        <f>H2711</f>
        <v>0</v>
      </c>
      <c r="I2710" s="96">
        <f t="shared" ref="I2710:K2713" si="1336">I2711</f>
        <v>0</v>
      </c>
      <c r="J2710" s="96">
        <f t="shared" si="1336"/>
        <v>0</v>
      </c>
      <c r="K2710" s="96">
        <f t="shared" si="1336"/>
        <v>0</v>
      </c>
      <c r="L2710" s="96" t="e">
        <f t="shared" si="1316"/>
        <v>#DIV/0!</v>
      </c>
      <c r="M2710" s="96">
        <v>0</v>
      </c>
      <c r="N2710" s="60"/>
    </row>
    <row r="2711" spans="1:14" s="29" customFormat="1" hidden="1">
      <c r="A2711" s="104" t="s">
        <v>61</v>
      </c>
      <c r="B2711" s="94" t="s">
        <v>1116</v>
      </c>
      <c r="C2711" s="105" t="s">
        <v>40</v>
      </c>
      <c r="D2711" s="105" t="s">
        <v>9</v>
      </c>
      <c r="E2711" s="94"/>
      <c r="F2711" s="94"/>
      <c r="G2711" s="96"/>
      <c r="H2711" s="96">
        <f>H2712</f>
        <v>0</v>
      </c>
      <c r="I2711" s="96">
        <f t="shared" si="1336"/>
        <v>0</v>
      </c>
      <c r="J2711" s="96">
        <f t="shared" si="1336"/>
        <v>0</v>
      </c>
      <c r="K2711" s="96">
        <f t="shared" si="1336"/>
        <v>0</v>
      </c>
      <c r="L2711" s="96" t="e">
        <f t="shared" si="1316"/>
        <v>#DIV/0!</v>
      </c>
      <c r="M2711" s="96">
        <v>0</v>
      </c>
      <c r="N2711" s="60"/>
    </row>
    <row r="2712" spans="1:14" s="29" customFormat="1" ht="25.5" hidden="1">
      <c r="A2712" s="93" t="s">
        <v>142</v>
      </c>
      <c r="B2712" s="94" t="s">
        <v>1116</v>
      </c>
      <c r="C2712" s="105" t="s">
        <v>40</v>
      </c>
      <c r="D2712" s="105" t="s">
        <v>9</v>
      </c>
      <c r="E2712" s="102" t="s">
        <v>1121</v>
      </c>
      <c r="F2712" s="94"/>
      <c r="G2712" s="96"/>
      <c r="H2712" s="96">
        <f>H2713</f>
        <v>0</v>
      </c>
      <c r="I2712" s="96">
        <f t="shared" si="1336"/>
        <v>0</v>
      </c>
      <c r="J2712" s="96">
        <f t="shared" si="1336"/>
        <v>0</v>
      </c>
      <c r="K2712" s="96">
        <f t="shared" si="1336"/>
        <v>0</v>
      </c>
      <c r="L2712" s="96" t="e">
        <f t="shared" si="1316"/>
        <v>#DIV/0!</v>
      </c>
      <c r="M2712" s="96">
        <v>0</v>
      </c>
      <c r="N2712" s="60"/>
    </row>
    <row r="2713" spans="1:14" s="29" customFormat="1" hidden="1">
      <c r="A2713" s="93" t="s">
        <v>105</v>
      </c>
      <c r="B2713" s="94" t="s">
        <v>1116</v>
      </c>
      <c r="C2713" s="105" t="s">
        <v>40</v>
      </c>
      <c r="D2713" s="105" t="s">
        <v>9</v>
      </c>
      <c r="E2713" s="102" t="s">
        <v>1121</v>
      </c>
      <c r="F2713" s="94">
        <v>500</v>
      </c>
      <c r="G2713" s="96"/>
      <c r="H2713" s="96">
        <f>H2714</f>
        <v>0</v>
      </c>
      <c r="I2713" s="96">
        <f t="shared" si="1336"/>
        <v>0</v>
      </c>
      <c r="J2713" s="96">
        <f t="shared" si="1336"/>
        <v>0</v>
      </c>
      <c r="K2713" s="96">
        <f t="shared" si="1336"/>
        <v>0</v>
      </c>
      <c r="L2713" s="96" t="e">
        <f t="shared" si="1316"/>
        <v>#DIV/0!</v>
      </c>
      <c r="M2713" s="96">
        <v>0</v>
      </c>
      <c r="N2713" s="60"/>
    </row>
    <row r="2714" spans="1:14" s="29" customFormat="1" ht="16.5" hidden="1" customHeight="1">
      <c r="A2714" s="93" t="s">
        <v>144</v>
      </c>
      <c r="B2714" s="94" t="s">
        <v>1116</v>
      </c>
      <c r="C2714" s="105" t="s">
        <v>40</v>
      </c>
      <c r="D2714" s="105" t="s">
        <v>9</v>
      </c>
      <c r="E2714" s="102" t="s">
        <v>1121</v>
      </c>
      <c r="F2714" s="94">
        <v>520</v>
      </c>
      <c r="G2714" s="96"/>
      <c r="H2714" s="96"/>
      <c r="I2714" s="96">
        <v>0</v>
      </c>
      <c r="J2714" s="96">
        <v>0</v>
      </c>
      <c r="K2714" s="96">
        <v>0</v>
      </c>
      <c r="L2714" s="96" t="e">
        <f t="shared" si="1316"/>
        <v>#DIV/0!</v>
      </c>
      <c r="M2714" s="96">
        <v>0</v>
      </c>
      <c r="N2714" s="60"/>
    </row>
    <row r="2715" spans="1:14" hidden="1">
      <c r="A2715" s="97" t="s">
        <v>0</v>
      </c>
      <c r="B2715" s="95" t="s">
        <v>0</v>
      </c>
      <c r="C2715" s="95" t="s">
        <v>0</v>
      </c>
      <c r="D2715" s="95" t="s">
        <v>0</v>
      </c>
      <c r="E2715" s="95" t="s">
        <v>0</v>
      </c>
      <c r="F2715" s="95" t="s">
        <v>0</v>
      </c>
      <c r="G2715" s="98" t="s">
        <v>0</v>
      </c>
      <c r="H2715" s="98"/>
      <c r="I2715" s="98"/>
      <c r="J2715" s="98"/>
      <c r="K2715" s="98"/>
      <c r="L2715" s="98"/>
      <c r="M2715" s="98"/>
    </row>
    <row r="2716" spans="1:14">
      <c r="A2716" s="93" t="s">
        <v>63</v>
      </c>
      <c r="B2716" s="94" t="s">
        <v>1116</v>
      </c>
      <c r="C2716" s="94" t="s">
        <v>30</v>
      </c>
      <c r="D2716" s="95" t="s">
        <v>0</v>
      </c>
      <c r="E2716" s="95" t="s">
        <v>0</v>
      </c>
      <c r="F2716" s="95" t="s">
        <v>0</v>
      </c>
      <c r="G2716" s="96">
        <v>2000</v>
      </c>
      <c r="H2716" s="96">
        <f>H2717</f>
        <v>2000</v>
      </c>
      <c r="I2716" s="96">
        <f t="shared" ref="I2716:K2720" si="1337">I2717</f>
        <v>0</v>
      </c>
      <c r="J2716" s="96">
        <f t="shared" si="1337"/>
        <v>0</v>
      </c>
      <c r="K2716" s="96">
        <f t="shared" si="1337"/>
        <v>0</v>
      </c>
      <c r="L2716" s="96">
        <f t="shared" si="1316"/>
        <v>0</v>
      </c>
      <c r="M2716" s="96">
        <v>0</v>
      </c>
    </row>
    <row r="2717" spans="1:14">
      <c r="A2717" s="93" t="s">
        <v>64</v>
      </c>
      <c r="B2717" s="94" t="s">
        <v>1116</v>
      </c>
      <c r="C2717" s="94" t="s">
        <v>30</v>
      </c>
      <c r="D2717" s="94" t="s">
        <v>9</v>
      </c>
      <c r="E2717" s="95" t="s">
        <v>0</v>
      </c>
      <c r="F2717" s="95" t="s">
        <v>0</v>
      </c>
      <c r="G2717" s="96">
        <v>2000</v>
      </c>
      <c r="H2717" s="96">
        <f>H2718</f>
        <v>2000</v>
      </c>
      <c r="I2717" s="96">
        <f t="shared" si="1337"/>
        <v>0</v>
      </c>
      <c r="J2717" s="96">
        <f t="shared" si="1337"/>
        <v>0</v>
      </c>
      <c r="K2717" s="96">
        <f t="shared" si="1337"/>
        <v>0</v>
      </c>
      <c r="L2717" s="96">
        <f t="shared" si="1316"/>
        <v>0</v>
      </c>
      <c r="M2717" s="96">
        <v>0</v>
      </c>
    </row>
    <row r="2718" spans="1:14" ht="25.5">
      <c r="A2718" s="93" t="s">
        <v>333</v>
      </c>
      <c r="B2718" s="94" t="s">
        <v>1116</v>
      </c>
      <c r="C2718" s="94" t="s">
        <v>30</v>
      </c>
      <c r="D2718" s="94" t="s">
        <v>9</v>
      </c>
      <c r="E2718" s="94" t="s">
        <v>334</v>
      </c>
      <c r="F2718" s="95" t="s">
        <v>0</v>
      </c>
      <c r="G2718" s="96">
        <v>2000</v>
      </c>
      <c r="H2718" s="96">
        <f>H2719</f>
        <v>2000</v>
      </c>
      <c r="I2718" s="96">
        <f t="shared" si="1337"/>
        <v>0</v>
      </c>
      <c r="J2718" s="96">
        <f t="shared" si="1337"/>
        <v>0</v>
      </c>
      <c r="K2718" s="96">
        <f t="shared" si="1337"/>
        <v>0</v>
      </c>
      <c r="L2718" s="96">
        <f t="shared" si="1316"/>
        <v>0</v>
      </c>
      <c r="M2718" s="96">
        <v>0</v>
      </c>
    </row>
    <row r="2719" spans="1:14" ht="25.5">
      <c r="A2719" s="93" t="s">
        <v>113</v>
      </c>
      <c r="B2719" s="94" t="s">
        <v>1116</v>
      </c>
      <c r="C2719" s="94" t="s">
        <v>30</v>
      </c>
      <c r="D2719" s="94" t="s">
        <v>9</v>
      </c>
      <c r="E2719" s="94" t="s">
        <v>1118</v>
      </c>
      <c r="F2719" s="95" t="s">
        <v>0</v>
      </c>
      <c r="G2719" s="96">
        <v>2000</v>
      </c>
      <c r="H2719" s="96">
        <f>H2720</f>
        <v>2000</v>
      </c>
      <c r="I2719" s="96">
        <f t="shared" si="1337"/>
        <v>0</v>
      </c>
      <c r="J2719" s="96">
        <f t="shared" si="1337"/>
        <v>0</v>
      </c>
      <c r="K2719" s="96">
        <f t="shared" si="1337"/>
        <v>0</v>
      </c>
      <c r="L2719" s="96">
        <f t="shared" si="1316"/>
        <v>0</v>
      </c>
      <c r="M2719" s="96">
        <v>0</v>
      </c>
    </row>
    <row r="2720" spans="1:14" ht="25.5">
      <c r="A2720" s="93" t="s">
        <v>115</v>
      </c>
      <c r="B2720" s="94" t="s">
        <v>1116</v>
      </c>
      <c r="C2720" s="94" t="s">
        <v>30</v>
      </c>
      <c r="D2720" s="94" t="s">
        <v>9</v>
      </c>
      <c r="E2720" s="94" t="s">
        <v>1118</v>
      </c>
      <c r="F2720" s="94" t="s">
        <v>116</v>
      </c>
      <c r="G2720" s="96">
        <v>2000</v>
      </c>
      <c r="H2720" s="96">
        <f>H2721</f>
        <v>2000</v>
      </c>
      <c r="I2720" s="96">
        <f t="shared" si="1337"/>
        <v>0</v>
      </c>
      <c r="J2720" s="96">
        <f t="shared" si="1337"/>
        <v>0</v>
      </c>
      <c r="K2720" s="96">
        <f t="shared" si="1337"/>
        <v>0</v>
      </c>
      <c r="L2720" s="96">
        <f t="shared" si="1316"/>
        <v>0</v>
      </c>
      <c r="M2720" s="96">
        <v>0</v>
      </c>
    </row>
    <row r="2721" spans="1:13" ht="63.75">
      <c r="A2721" s="93" t="s">
        <v>117</v>
      </c>
      <c r="B2721" s="94" t="s">
        <v>1116</v>
      </c>
      <c r="C2721" s="94" t="s">
        <v>30</v>
      </c>
      <c r="D2721" s="94" t="s">
        <v>9</v>
      </c>
      <c r="E2721" s="94" t="s">
        <v>1118</v>
      </c>
      <c r="F2721" s="94" t="s">
        <v>118</v>
      </c>
      <c r="G2721" s="96">
        <v>2000</v>
      </c>
      <c r="H2721" s="96">
        <v>2000</v>
      </c>
      <c r="I2721" s="96">
        <v>0</v>
      </c>
      <c r="J2721" s="96">
        <v>0</v>
      </c>
      <c r="K2721" s="96">
        <v>0</v>
      </c>
      <c r="L2721" s="96">
        <v>0</v>
      </c>
      <c r="M2721" s="96">
        <v>0</v>
      </c>
    </row>
    <row r="2722" spans="1:13">
      <c r="A2722" s="107" t="s">
        <v>0</v>
      </c>
      <c r="B2722" s="108" t="s">
        <v>0</v>
      </c>
      <c r="C2722" s="95" t="s">
        <v>0</v>
      </c>
      <c r="D2722" s="95" t="s">
        <v>0</v>
      </c>
      <c r="E2722" s="95" t="s">
        <v>0</v>
      </c>
      <c r="F2722" s="95" t="s">
        <v>0</v>
      </c>
      <c r="G2722" s="109" t="s">
        <v>0</v>
      </c>
      <c r="H2722" s="109"/>
      <c r="I2722" s="109"/>
      <c r="J2722" s="109"/>
      <c r="K2722" s="109"/>
      <c r="L2722" s="109"/>
      <c r="M2722" s="109"/>
    </row>
    <row r="2723" spans="1:13" ht="25.5">
      <c r="A2723" s="110" t="s">
        <v>1122</v>
      </c>
      <c r="B2723" s="111" t="s">
        <v>1123</v>
      </c>
      <c r="C2723" s="95" t="s">
        <v>0</v>
      </c>
      <c r="D2723" s="95" t="s">
        <v>0</v>
      </c>
      <c r="E2723" s="95" t="s">
        <v>0</v>
      </c>
      <c r="F2723" s="95" t="s">
        <v>0</v>
      </c>
      <c r="G2723" s="112">
        <v>74088.899999999994</v>
      </c>
      <c r="H2723" s="112">
        <f>H2724</f>
        <v>74088.899999999994</v>
      </c>
      <c r="I2723" s="112">
        <f t="shared" ref="I2723:K2727" si="1338">I2724</f>
        <v>57553.2</v>
      </c>
      <c r="J2723" s="112">
        <f t="shared" si="1338"/>
        <v>57553.2</v>
      </c>
      <c r="K2723" s="112">
        <f t="shared" si="1338"/>
        <v>51929.661939999998</v>
      </c>
      <c r="L2723" s="112">
        <f t="shared" si="1316"/>
        <v>70.091014902367306</v>
      </c>
      <c r="M2723" s="112">
        <f t="shared" si="1317"/>
        <v>90.228974131759827</v>
      </c>
    </row>
    <row r="2724" spans="1:13">
      <c r="A2724" s="93" t="s">
        <v>8</v>
      </c>
      <c r="B2724" s="94" t="s">
        <v>1123</v>
      </c>
      <c r="C2724" s="94" t="s">
        <v>9</v>
      </c>
      <c r="D2724" s="95" t="s">
        <v>0</v>
      </c>
      <c r="E2724" s="95" t="s">
        <v>0</v>
      </c>
      <c r="F2724" s="95" t="s">
        <v>0</v>
      </c>
      <c r="G2724" s="96">
        <v>74088.899999999994</v>
      </c>
      <c r="H2724" s="96">
        <f>H2725</f>
        <v>74088.899999999994</v>
      </c>
      <c r="I2724" s="96">
        <f t="shared" si="1338"/>
        <v>57553.2</v>
      </c>
      <c r="J2724" s="96">
        <f t="shared" si="1338"/>
        <v>57553.2</v>
      </c>
      <c r="K2724" s="96">
        <f t="shared" si="1338"/>
        <v>51929.661939999998</v>
      </c>
      <c r="L2724" s="96">
        <f t="shared" si="1316"/>
        <v>70.091014902367306</v>
      </c>
      <c r="M2724" s="96">
        <f t="shared" si="1317"/>
        <v>90.228974131759827</v>
      </c>
    </row>
    <row r="2725" spans="1:13">
      <c r="A2725" s="93" t="s">
        <v>24</v>
      </c>
      <c r="B2725" s="94" t="s">
        <v>1123</v>
      </c>
      <c r="C2725" s="94" t="s">
        <v>9</v>
      </c>
      <c r="D2725" s="94" t="s">
        <v>25</v>
      </c>
      <c r="E2725" s="95" t="s">
        <v>0</v>
      </c>
      <c r="F2725" s="95" t="s">
        <v>0</v>
      </c>
      <c r="G2725" s="96">
        <v>74088.899999999994</v>
      </c>
      <c r="H2725" s="96">
        <f>H2726</f>
        <v>74088.899999999994</v>
      </c>
      <c r="I2725" s="96">
        <f t="shared" si="1338"/>
        <v>57553.2</v>
      </c>
      <c r="J2725" s="96">
        <f t="shared" si="1338"/>
        <v>57553.2</v>
      </c>
      <c r="K2725" s="96">
        <f t="shared" si="1338"/>
        <v>51929.661939999998</v>
      </c>
      <c r="L2725" s="96">
        <f t="shared" si="1316"/>
        <v>70.091014902367306</v>
      </c>
      <c r="M2725" s="96">
        <f t="shared" si="1317"/>
        <v>90.228974131759827</v>
      </c>
    </row>
    <row r="2726" spans="1:13" ht="25.5">
      <c r="A2726" s="93" t="s">
        <v>788</v>
      </c>
      <c r="B2726" s="94" t="s">
        <v>1123</v>
      </c>
      <c r="C2726" s="94" t="s">
        <v>9</v>
      </c>
      <c r="D2726" s="94" t="s">
        <v>25</v>
      </c>
      <c r="E2726" s="94" t="s">
        <v>789</v>
      </c>
      <c r="F2726" s="95" t="s">
        <v>0</v>
      </c>
      <c r="G2726" s="96">
        <v>74088.899999999994</v>
      </c>
      <c r="H2726" s="96">
        <f>H2727</f>
        <v>74088.899999999994</v>
      </c>
      <c r="I2726" s="96">
        <f t="shared" si="1338"/>
        <v>57553.2</v>
      </c>
      <c r="J2726" s="96">
        <f t="shared" si="1338"/>
        <v>57553.2</v>
      </c>
      <c r="K2726" s="96">
        <f t="shared" si="1338"/>
        <v>51929.661939999998</v>
      </c>
      <c r="L2726" s="96">
        <f t="shared" si="1316"/>
        <v>70.091014902367306</v>
      </c>
      <c r="M2726" s="96">
        <f t="shared" si="1317"/>
        <v>90.228974131759827</v>
      </c>
    </row>
    <row r="2727" spans="1:13" ht="25.5">
      <c r="A2727" s="93" t="s">
        <v>790</v>
      </c>
      <c r="B2727" s="94" t="s">
        <v>1123</v>
      </c>
      <c r="C2727" s="94" t="s">
        <v>9</v>
      </c>
      <c r="D2727" s="94" t="s">
        <v>25</v>
      </c>
      <c r="E2727" s="94" t="s">
        <v>791</v>
      </c>
      <c r="F2727" s="95" t="s">
        <v>0</v>
      </c>
      <c r="G2727" s="96">
        <v>74088.899999999994</v>
      </c>
      <c r="H2727" s="96">
        <f>H2728</f>
        <v>74088.899999999994</v>
      </c>
      <c r="I2727" s="96">
        <f t="shared" si="1338"/>
        <v>57553.2</v>
      </c>
      <c r="J2727" s="96">
        <f t="shared" si="1338"/>
        <v>57553.2</v>
      </c>
      <c r="K2727" s="96">
        <f t="shared" si="1338"/>
        <v>51929.661939999998</v>
      </c>
      <c r="L2727" s="96">
        <f t="shared" si="1316"/>
        <v>70.091014902367306</v>
      </c>
      <c r="M2727" s="96">
        <f t="shared" si="1317"/>
        <v>90.228974131759827</v>
      </c>
    </row>
    <row r="2728" spans="1:13" ht="25.5">
      <c r="A2728" s="93" t="s">
        <v>1124</v>
      </c>
      <c r="B2728" s="94" t="s">
        <v>1123</v>
      </c>
      <c r="C2728" s="94" t="s">
        <v>9</v>
      </c>
      <c r="D2728" s="94" t="s">
        <v>25</v>
      </c>
      <c r="E2728" s="94" t="s">
        <v>1125</v>
      </c>
      <c r="F2728" s="95" t="s">
        <v>0</v>
      </c>
      <c r="G2728" s="96">
        <v>74088.899999999994</v>
      </c>
      <c r="H2728" s="96">
        <f>H2729+H2731+H2733</f>
        <v>74088.899999999994</v>
      </c>
      <c r="I2728" s="96">
        <f t="shared" ref="I2728:K2728" si="1339">I2729+I2731+I2733</f>
        <v>57553.2</v>
      </c>
      <c r="J2728" s="96">
        <f t="shared" si="1339"/>
        <v>57553.2</v>
      </c>
      <c r="K2728" s="96">
        <f t="shared" si="1339"/>
        <v>51929.661939999998</v>
      </c>
      <c r="L2728" s="96">
        <f t="shared" si="1316"/>
        <v>70.091014902367306</v>
      </c>
      <c r="M2728" s="96">
        <f t="shared" si="1317"/>
        <v>90.228974131759827</v>
      </c>
    </row>
    <row r="2729" spans="1:13" ht="38.25">
      <c r="A2729" s="93" t="s">
        <v>148</v>
      </c>
      <c r="B2729" s="94" t="s">
        <v>1123</v>
      </c>
      <c r="C2729" s="94" t="s">
        <v>9</v>
      </c>
      <c r="D2729" s="94" t="s">
        <v>25</v>
      </c>
      <c r="E2729" s="94" t="s">
        <v>1125</v>
      </c>
      <c r="F2729" s="94" t="s">
        <v>149</v>
      </c>
      <c r="G2729" s="96">
        <v>63001</v>
      </c>
      <c r="H2729" s="96">
        <f>H2730</f>
        <v>63001</v>
      </c>
      <c r="I2729" s="96">
        <f t="shared" ref="I2729:K2729" si="1340">I2730</f>
        <v>50242</v>
      </c>
      <c r="J2729" s="96">
        <f t="shared" si="1340"/>
        <v>50242</v>
      </c>
      <c r="K2729" s="96">
        <f t="shared" si="1340"/>
        <v>45892.263120000003</v>
      </c>
      <c r="L2729" s="96">
        <f t="shared" si="1316"/>
        <v>72.843705845938956</v>
      </c>
      <c r="M2729" s="96">
        <f t="shared" si="1317"/>
        <v>91.342428884200473</v>
      </c>
    </row>
    <row r="2730" spans="1:13">
      <c r="A2730" s="93" t="s">
        <v>150</v>
      </c>
      <c r="B2730" s="94" t="s">
        <v>1123</v>
      </c>
      <c r="C2730" s="94" t="s">
        <v>9</v>
      </c>
      <c r="D2730" s="94" t="s">
        <v>25</v>
      </c>
      <c r="E2730" s="94" t="s">
        <v>1125</v>
      </c>
      <c r="F2730" s="94" t="s">
        <v>151</v>
      </c>
      <c r="G2730" s="96">
        <v>63001</v>
      </c>
      <c r="H2730" s="96">
        <f>62251+750</f>
        <v>63001</v>
      </c>
      <c r="I2730" s="96">
        <v>50242</v>
      </c>
      <c r="J2730" s="96">
        <v>50242</v>
      </c>
      <c r="K2730" s="96">
        <v>45892.263120000003</v>
      </c>
      <c r="L2730" s="96">
        <f t="shared" si="1316"/>
        <v>72.843705845938956</v>
      </c>
      <c r="M2730" s="96">
        <f t="shared" si="1317"/>
        <v>91.342428884200473</v>
      </c>
    </row>
    <row r="2731" spans="1:13">
      <c r="A2731" s="93" t="s">
        <v>152</v>
      </c>
      <c r="B2731" s="94" t="s">
        <v>1123</v>
      </c>
      <c r="C2731" s="94" t="s">
        <v>9</v>
      </c>
      <c r="D2731" s="94" t="s">
        <v>25</v>
      </c>
      <c r="E2731" s="94" t="s">
        <v>1125</v>
      </c>
      <c r="F2731" s="94" t="s">
        <v>153</v>
      </c>
      <c r="G2731" s="96">
        <v>10383.9</v>
      </c>
      <c r="H2731" s="96">
        <f>H2732</f>
        <v>10383.9</v>
      </c>
      <c r="I2731" s="96">
        <f t="shared" ref="I2731:K2731" si="1341">I2732</f>
        <v>6887.2</v>
      </c>
      <c r="J2731" s="96">
        <f t="shared" si="1341"/>
        <v>6887.2</v>
      </c>
      <c r="K2731" s="96">
        <f t="shared" si="1341"/>
        <v>5659.2779099999998</v>
      </c>
      <c r="L2731" s="96">
        <f t="shared" si="1316"/>
        <v>54.500504723658736</v>
      </c>
      <c r="M2731" s="96">
        <f t="shared" si="1317"/>
        <v>82.170953507956796</v>
      </c>
    </row>
    <row r="2732" spans="1:13" ht="25.5">
      <c r="A2732" s="93" t="s">
        <v>154</v>
      </c>
      <c r="B2732" s="94" t="s">
        <v>1123</v>
      </c>
      <c r="C2732" s="94" t="s">
        <v>9</v>
      </c>
      <c r="D2732" s="94" t="s">
        <v>25</v>
      </c>
      <c r="E2732" s="94" t="s">
        <v>1125</v>
      </c>
      <c r="F2732" s="94" t="s">
        <v>155</v>
      </c>
      <c r="G2732" s="96">
        <v>10383.9</v>
      </c>
      <c r="H2732" s="96">
        <v>10383.9</v>
      </c>
      <c r="I2732" s="96">
        <v>6887.2</v>
      </c>
      <c r="J2732" s="96">
        <v>6887.2</v>
      </c>
      <c r="K2732" s="96">
        <v>5659.2779099999998</v>
      </c>
      <c r="L2732" s="96">
        <f t="shared" ref="L2732:L2795" si="1342">K2732/H2732*100</f>
        <v>54.500504723658736</v>
      </c>
      <c r="M2732" s="96">
        <f t="shared" ref="M2732:M2795" si="1343">K2732/I2732*100</f>
        <v>82.170953507956796</v>
      </c>
    </row>
    <row r="2733" spans="1:13">
      <c r="A2733" s="93" t="s">
        <v>160</v>
      </c>
      <c r="B2733" s="94" t="s">
        <v>1123</v>
      </c>
      <c r="C2733" s="94" t="s">
        <v>9</v>
      </c>
      <c r="D2733" s="94" t="s">
        <v>25</v>
      </c>
      <c r="E2733" s="94" t="s">
        <v>1125</v>
      </c>
      <c r="F2733" s="94" t="s">
        <v>161</v>
      </c>
      <c r="G2733" s="96">
        <v>704</v>
      </c>
      <c r="H2733" s="96">
        <f>H2734</f>
        <v>704</v>
      </c>
      <c r="I2733" s="96">
        <f t="shared" ref="I2733:K2733" si="1344">I2734</f>
        <v>424</v>
      </c>
      <c r="J2733" s="96">
        <f t="shared" si="1344"/>
        <v>424</v>
      </c>
      <c r="K2733" s="96">
        <f t="shared" si="1344"/>
        <v>378.12090999999998</v>
      </c>
      <c r="L2733" s="96">
        <f t="shared" si="1342"/>
        <v>53.710356534090906</v>
      </c>
      <c r="M2733" s="96">
        <f t="shared" si="1343"/>
        <v>89.17945990566038</v>
      </c>
    </row>
    <row r="2734" spans="1:13">
      <c r="A2734" s="93" t="s">
        <v>162</v>
      </c>
      <c r="B2734" s="94" t="s">
        <v>1123</v>
      </c>
      <c r="C2734" s="94" t="s">
        <v>9</v>
      </c>
      <c r="D2734" s="94" t="s">
        <v>25</v>
      </c>
      <c r="E2734" s="94" t="s">
        <v>1125</v>
      </c>
      <c r="F2734" s="94" t="s">
        <v>163</v>
      </c>
      <c r="G2734" s="96">
        <v>704</v>
      </c>
      <c r="H2734" s="96">
        <f>680.325+23.675</f>
        <v>704</v>
      </c>
      <c r="I2734" s="96">
        <v>424</v>
      </c>
      <c r="J2734" s="96">
        <v>424</v>
      </c>
      <c r="K2734" s="96">
        <v>378.12090999999998</v>
      </c>
      <c r="L2734" s="96">
        <f t="shared" si="1342"/>
        <v>53.710356534090906</v>
      </c>
      <c r="M2734" s="96">
        <f t="shared" si="1343"/>
        <v>89.17945990566038</v>
      </c>
    </row>
    <row r="2735" spans="1:13">
      <c r="A2735" s="107" t="s">
        <v>0</v>
      </c>
      <c r="B2735" s="108" t="s">
        <v>0</v>
      </c>
      <c r="C2735" s="95" t="s">
        <v>0</v>
      </c>
      <c r="D2735" s="95" t="s">
        <v>0</v>
      </c>
      <c r="E2735" s="95" t="s">
        <v>0</v>
      </c>
      <c r="F2735" s="95" t="s">
        <v>0</v>
      </c>
      <c r="G2735" s="109" t="s">
        <v>0</v>
      </c>
      <c r="H2735" s="109"/>
      <c r="I2735" s="109"/>
      <c r="J2735" s="109"/>
      <c r="K2735" s="109"/>
      <c r="L2735" s="109"/>
      <c r="M2735" s="109"/>
    </row>
    <row r="2736" spans="1:13" ht="25.5">
      <c r="A2736" s="110" t="s">
        <v>1126</v>
      </c>
      <c r="B2736" s="111" t="s">
        <v>1127</v>
      </c>
      <c r="C2736" s="95" t="s">
        <v>0</v>
      </c>
      <c r="D2736" s="95" t="s">
        <v>0</v>
      </c>
      <c r="E2736" s="95" t="s">
        <v>0</v>
      </c>
      <c r="F2736" s="95" t="s">
        <v>0</v>
      </c>
      <c r="G2736" s="112">
        <v>47786.3</v>
      </c>
      <c r="H2736" s="112">
        <f>H2737</f>
        <v>47786.299999999996</v>
      </c>
      <c r="I2736" s="112">
        <f t="shared" ref="I2736:K2740" si="1345">I2737</f>
        <v>36591</v>
      </c>
      <c r="J2736" s="112">
        <f t="shared" si="1345"/>
        <v>33782</v>
      </c>
      <c r="K2736" s="112">
        <f t="shared" si="1345"/>
        <v>31590.874910000002</v>
      </c>
      <c r="L2736" s="112">
        <f t="shared" si="1342"/>
        <v>66.108643920956439</v>
      </c>
      <c r="M2736" s="112">
        <f t="shared" si="1343"/>
        <v>86.335095815911018</v>
      </c>
    </row>
    <row r="2737" spans="1:13">
      <c r="A2737" s="93" t="s">
        <v>45</v>
      </c>
      <c r="B2737" s="94" t="s">
        <v>1127</v>
      </c>
      <c r="C2737" s="94" t="s">
        <v>17</v>
      </c>
      <c r="D2737" s="95" t="s">
        <v>0</v>
      </c>
      <c r="E2737" s="95" t="s">
        <v>0</v>
      </c>
      <c r="F2737" s="95" t="s">
        <v>0</v>
      </c>
      <c r="G2737" s="96">
        <v>47786.3</v>
      </c>
      <c r="H2737" s="96">
        <f>H2738</f>
        <v>47786.299999999996</v>
      </c>
      <c r="I2737" s="96">
        <f t="shared" si="1345"/>
        <v>36591</v>
      </c>
      <c r="J2737" s="96">
        <f t="shared" si="1345"/>
        <v>33782</v>
      </c>
      <c r="K2737" s="96">
        <f t="shared" si="1345"/>
        <v>31590.874910000002</v>
      </c>
      <c r="L2737" s="96">
        <f t="shared" si="1342"/>
        <v>66.108643920956439</v>
      </c>
      <c r="M2737" s="96">
        <f t="shared" si="1343"/>
        <v>86.335095815911018</v>
      </c>
    </row>
    <row r="2738" spans="1:13">
      <c r="A2738" s="93" t="s">
        <v>48</v>
      </c>
      <c r="B2738" s="94" t="s">
        <v>1127</v>
      </c>
      <c r="C2738" s="94" t="s">
        <v>17</v>
      </c>
      <c r="D2738" s="94" t="s">
        <v>17</v>
      </c>
      <c r="E2738" s="95" t="s">
        <v>0</v>
      </c>
      <c r="F2738" s="95" t="s">
        <v>0</v>
      </c>
      <c r="G2738" s="96">
        <v>47786.3</v>
      </c>
      <c r="H2738" s="96">
        <f>H2739</f>
        <v>47786.299999999996</v>
      </c>
      <c r="I2738" s="96">
        <f t="shared" si="1345"/>
        <v>36591</v>
      </c>
      <c r="J2738" s="96">
        <f t="shared" si="1345"/>
        <v>33782</v>
      </c>
      <c r="K2738" s="96">
        <f t="shared" si="1345"/>
        <v>31590.874910000002</v>
      </c>
      <c r="L2738" s="96">
        <f t="shared" si="1342"/>
        <v>66.108643920956439</v>
      </c>
      <c r="M2738" s="96">
        <f t="shared" si="1343"/>
        <v>86.335095815911018</v>
      </c>
    </row>
    <row r="2739" spans="1:13" ht="38.25">
      <c r="A2739" s="93" t="s">
        <v>236</v>
      </c>
      <c r="B2739" s="94" t="s">
        <v>1127</v>
      </c>
      <c r="C2739" s="94" t="s">
        <v>17</v>
      </c>
      <c r="D2739" s="94" t="s">
        <v>17</v>
      </c>
      <c r="E2739" s="94" t="s">
        <v>237</v>
      </c>
      <c r="F2739" s="95" t="s">
        <v>0</v>
      </c>
      <c r="G2739" s="96">
        <v>47786.3</v>
      </c>
      <c r="H2739" s="96">
        <f>H2740</f>
        <v>47786.299999999996</v>
      </c>
      <c r="I2739" s="96">
        <f t="shared" si="1345"/>
        <v>36591</v>
      </c>
      <c r="J2739" s="96">
        <f t="shared" si="1345"/>
        <v>33782</v>
      </c>
      <c r="K2739" s="96">
        <f t="shared" si="1345"/>
        <v>31590.874910000002</v>
      </c>
      <c r="L2739" s="96">
        <f t="shared" si="1342"/>
        <v>66.108643920956439</v>
      </c>
      <c r="M2739" s="96">
        <f t="shared" si="1343"/>
        <v>86.335095815911018</v>
      </c>
    </row>
    <row r="2740" spans="1:13" ht="38.25">
      <c r="A2740" s="93" t="s">
        <v>242</v>
      </c>
      <c r="B2740" s="94" t="s">
        <v>1127</v>
      </c>
      <c r="C2740" s="94" t="s">
        <v>17</v>
      </c>
      <c r="D2740" s="94" t="s">
        <v>17</v>
      </c>
      <c r="E2740" s="94" t="s">
        <v>243</v>
      </c>
      <c r="F2740" s="95" t="s">
        <v>0</v>
      </c>
      <c r="G2740" s="96">
        <v>47786.3</v>
      </c>
      <c r="H2740" s="96">
        <f>H2741</f>
        <v>47786.299999999996</v>
      </c>
      <c r="I2740" s="96">
        <f t="shared" si="1345"/>
        <v>36591</v>
      </c>
      <c r="J2740" s="96">
        <f t="shared" si="1345"/>
        <v>33782</v>
      </c>
      <c r="K2740" s="96">
        <f t="shared" si="1345"/>
        <v>31590.874910000002</v>
      </c>
      <c r="L2740" s="96">
        <f t="shared" si="1342"/>
        <v>66.108643920956439</v>
      </c>
      <c r="M2740" s="96">
        <f t="shared" si="1343"/>
        <v>86.335095815911018</v>
      </c>
    </row>
    <row r="2741" spans="1:13">
      <c r="A2741" s="93" t="s">
        <v>146</v>
      </c>
      <c r="B2741" s="94" t="s">
        <v>1127</v>
      </c>
      <c r="C2741" s="94" t="s">
        <v>17</v>
      </c>
      <c r="D2741" s="94" t="s">
        <v>17</v>
      </c>
      <c r="E2741" s="94" t="s">
        <v>244</v>
      </c>
      <c r="F2741" s="95" t="s">
        <v>0</v>
      </c>
      <c r="G2741" s="96">
        <v>47786.3</v>
      </c>
      <c r="H2741" s="96">
        <f>H2742+H2744</f>
        <v>47786.299999999996</v>
      </c>
      <c r="I2741" s="96">
        <f t="shared" ref="I2741:K2741" si="1346">I2742+I2744</f>
        <v>36591</v>
      </c>
      <c r="J2741" s="96">
        <f t="shared" si="1346"/>
        <v>33782</v>
      </c>
      <c r="K2741" s="96">
        <f t="shared" si="1346"/>
        <v>31590.874910000002</v>
      </c>
      <c r="L2741" s="96">
        <f t="shared" si="1342"/>
        <v>66.108643920956439</v>
      </c>
      <c r="M2741" s="96">
        <f t="shared" si="1343"/>
        <v>86.335095815911018</v>
      </c>
    </row>
    <row r="2742" spans="1:13" ht="38.25">
      <c r="A2742" s="93" t="s">
        <v>148</v>
      </c>
      <c r="B2742" s="94" t="s">
        <v>1127</v>
      </c>
      <c r="C2742" s="94" t="s">
        <v>17</v>
      </c>
      <c r="D2742" s="94" t="s">
        <v>17</v>
      </c>
      <c r="E2742" s="94" t="s">
        <v>244</v>
      </c>
      <c r="F2742" s="94" t="s">
        <v>149</v>
      </c>
      <c r="G2742" s="96">
        <v>41988.6</v>
      </c>
      <c r="H2742" s="96">
        <f>H2743</f>
        <v>41988.6</v>
      </c>
      <c r="I2742" s="96">
        <f t="shared" ref="I2742:K2742" si="1347">I2743</f>
        <v>31538</v>
      </c>
      <c r="J2742" s="96">
        <f t="shared" si="1347"/>
        <v>29638</v>
      </c>
      <c r="K2742" s="96">
        <f t="shared" si="1347"/>
        <v>27914.820390000001</v>
      </c>
      <c r="L2742" s="96">
        <f t="shared" si="1342"/>
        <v>66.481903159428995</v>
      </c>
      <c r="M2742" s="96">
        <f t="shared" si="1343"/>
        <v>88.511701407825484</v>
      </c>
    </row>
    <row r="2743" spans="1:13">
      <c r="A2743" s="93" t="s">
        <v>150</v>
      </c>
      <c r="B2743" s="94" t="s">
        <v>1127</v>
      </c>
      <c r="C2743" s="94" t="s">
        <v>17</v>
      </c>
      <c r="D2743" s="94" t="s">
        <v>17</v>
      </c>
      <c r="E2743" s="94" t="s">
        <v>244</v>
      </c>
      <c r="F2743" s="94" t="s">
        <v>151</v>
      </c>
      <c r="G2743" s="96">
        <v>41988.6</v>
      </c>
      <c r="H2743" s="96">
        <f>41075.5+913.1</f>
        <v>41988.6</v>
      </c>
      <c r="I2743" s="96">
        <v>31538</v>
      </c>
      <c r="J2743" s="96">
        <v>29638</v>
      </c>
      <c r="K2743" s="96">
        <v>27914.820390000001</v>
      </c>
      <c r="L2743" s="96">
        <f t="shared" si="1342"/>
        <v>66.481903159428995</v>
      </c>
      <c r="M2743" s="96">
        <f t="shared" si="1343"/>
        <v>88.511701407825484</v>
      </c>
    </row>
    <row r="2744" spans="1:13">
      <c r="A2744" s="93" t="s">
        <v>152</v>
      </c>
      <c r="B2744" s="94" t="s">
        <v>1127</v>
      </c>
      <c r="C2744" s="94" t="s">
        <v>17</v>
      </c>
      <c r="D2744" s="94" t="s">
        <v>17</v>
      </c>
      <c r="E2744" s="94" t="s">
        <v>244</v>
      </c>
      <c r="F2744" s="94" t="s">
        <v>153</v>
      </c>
      <c r="G2744" s="96">
        <v>5797.7</v>
      </c>
      <c r="H2744" s="96">
        <f>H2745</f>
        <v>5797.7</v>
      </c>
      <c r="I2744" s="96">
        <f t="shared" ref="I2744:K2744" si="1348">I2745</f>
        <v>5053</v>
      </c>
      <c r="J2744" s="96">
        <f t="shared" si="1348"/>
        <v>4144</v>
      </c>
      <c r="K2744" s="96">
        <f t="shared" si="1348"/>
        <v>3676.0545200000001</v>
      </c>
      <c r="L2744" s="96">
        <f t="shared" si="1342"/>
        <v>63.405393863083638</v>
      </c>
      <c r="M2744" s="96">
        <f t="shared" si="1343"/>
        <v>72.749941025133595</v>
      </c>
    </row>
    <row r="2745" spans="1:13" ht="25.5">
      <c r="A2745" s="93" t="s">
        <v>154</v>
      </c>
      <c r="B2745" s="94" t="s">
        <v>1127</v>
      </c>
      <c r="C2745" s="94" t="s">
        <v>17</v>
      </c>
      <c r="D2745" s="94" t="s">
        <v>17</v>
      </c>
      <c r="E2745" s="94" t="s">
        <v>244</v>
      </c>
      <c r="F2745" s="94" t="s">
        <v>155</v>
      </c>
      <c r="G2745" s="96">
        <v>5797.7</v>
      </c>
      <c r="H2745" s="96">
        <v>5797.7</v>
      </c>
      <c r="I2745" s="96">
        <v>5053</v>
      </c>
      <c r="J2745" s="96">
        <v>4144</v>
      </c>
      <c r="K2745" s="96">
        <v>3676.0545200000001</v>
      </c>
      <c r="L2745" s="96">
        <f t="shared" si="1342"/>
        <v>63.405393863083638</v>
      </c>
      <c r="M2745" s="96">
        <f t="shared" si="1343"/>
        <v>72.749941025133595</v>
      </c>
    </row>
    <row r="2746" spans="1:13">
      <c r="A2746" s="107" t="s">
        <v>0</v>
      </c>
      <c r="B2746" s="108" t="s">
        <v>0</v>
      </c>
      <c r="C2746" s="95" t="s">
        <v>0</v>
      </c>
      <c r="D2746" s="95" t="s">
        <v>0</v>
      </c>
      <c r="E2746" s="95" t="s">
        <v>0</v>
      </c>
      <c r="F2746" s="95" t="s">
        <v>0</v>
      </c>
      <c r="G2746" s="109" t="s">
        <v>0</v>
      </c>
      <c r="H2746" s="109"/>
      <c r="I2746" s="109"/>
      <c r="J2746" s="109"/>
      <c r="K2746" s="109"/>
      <c r="L2746" s="109"/>
      <c r="M2746" s="109"/>
    </row>
    <row r="2747" spans="1:13" ht="25.5">
      <c r="A2747" s="110" t="s">
        <v>1128</v>
      </c>
      <c r="B2747" s="111" t="s">
        <v>1129</v>
      </c>
      <c r="C2747" s="95" t="s">
        <v>0</v>
      </c>
      <c r="D2747" s="95" t="s">
        <v>0</v>
      </c>
      <c r="E2747" s="95" t="s">
        <v>0</v>
      </c>
      <c r="F2747" s="95" t="s">
        <v>0</v>
      </c>
      <c r="G2747" s="112">
        <v>87976.4</v>
      </c>
      <c r="H2747" s="112">
        <f>H2748</f>
        <v>88152.3</v>
      </c>
      <c r="I2747" s="112">
        <f t="shared" ref="I2747:K2747" si="1349">I2748</f>
        <v>63333.7</v>
      </c>
      <c r="J2747" s="112">
        <f t="shared" si="1349"/>
        <v>63333.7</v>
      </c>
      <c r="K2747" s="112">
        <f t="shared" si="1349"/>
        <v>59662.899720000001</v>
      </c>
      <c r="L2747" s="112">
        <f t="shared" si="1342"/>
        <v>67.681614342450516</v>
      </c>
      <c r="M2747" s="112">
        <f t="shared" si="1343"/>
        <v>94.2040331134925</v>
      </c>
    </row>
    <row r="2748" spans="1:13">
      <c r="A2748" s="93" t="s">
        <v>78</v>
      </c>
      <c r="B2748" s="94" t="s">
        <v>1129</v>
      </c>
      <c r="C2748" s="94" t="s">
        <v>44</v>
      </c>
      <c r="D2748" s="95" t="s">
        <v>0</v>
      </c>
      <c r="E2748" s="95" t="s">
        <v>0</v>
      </c>
      <c r="F2748" s="95" t="s">
        <v>0</v>
      </c>
      <c r="G2748" s="96">
        <v>87976.4</v>
      </c>
      <c r="H2748" s="96">
        <f>H2749+H2764</f>
        <v>88152.3</v>
      </c>
      <c r="I2748" s="96">
        <f t="shared" ref="I2748:K2748" si="1350">I2749+I2764</f>
        <v>63333.7</v>
      </c>
      <c r="J2748" s="96">
        <f t="shared" si="1350"/>
        <v>63333.7</v>
      </c>
      <c r="K2748" s="96">
        <f t="shared" si="1350"/>
        <v>59662.899720000001</v>
      </c>
      <c r="L2748" s="96">
        <f t="shared" si="1342"/>
        <v>67.681614342450516</v>
      </c>
      <c r="M2748" s="96">
        <f t="shared" si="1343"/>
        <v>94.2040331134925</v>
      </c>
    </row>
    <row r="2749" spans="1:13">
      <c r="A2749" s="93" t="s">
        <v>79</v>
      </c>
      <c r="B2749" s="94" t="s">
        <v>1129</v>
      </c>
      <c r="C2749" s="94" t="s">
        <v>44</v>
      </c>
      <c r="D2749" s="94" t="s">
        <v>11</v>
      </c>
      <c r="E2749" s="95" t="s">
        <v>0</v>
      </c>
      <c r="F2749" s="95" t="s">
        <v>0</v>
      </c>
      <c r="G2749" s="96">
        <v>39993.800000000003</v>
      </c>
      <c r="H2749" s="96">
        <f>H2750+H2755+H2759</f>
        <v>40169.700000000004</v>
      </c>
      <c r="I2749" s="96">
        <f t="shared" ref="I2749:K2749" si="1351">I2750+I2755+I2759</f>
        <v>30291.7</v>
      </c>
      <c r="J2749" s="96">
        <f t="shared" si="1351"/>
        <v>30291.7</v>
      </c>
      <c r="K2749" s="96">
        <f t="shared" si="1351"/>
        <v>30291.7</v>
      </c>
      <c r="L2749" s="96">
        <f t="shared" si="1342"/>
        <v>75.409325934721934</v>
      </c>
      <c r="M2749" s="96">
        <f t="shared" si="1343"/>
        <v>100</v>
      </c>
    </row>
    <row r="2750" spans="1:13" ht="25.5">
      <c r="A2750" s="93" t="s">
        <v>788</v>
      </c>
      <c r="B2750" s="94" t="s">
        <v>1129</v>
      </c>
      <c r="C2750" s="94" t="s">
        <v>44</v>
      </c>
      <c r="D2750" s="94" t="s">
        <v>11</v>
      </c>
      <c r="E2750" s="94" t="s">
        <v>789</v>
      </c>
      <c r="F2750" s="95" t="s">
        <v>0</v>
      </c>
      <c r="G2750" s="96">
        <v>34493.800000000003</v>
      </c>
      <c r="H2750" s="96">
        <f>H2751</f>
        <v>34493.800000000003</v>
      </c>
      <c r="I2750" s="96">
        <f t="shared" ref="I2750:K2753" si="1352">I2751</f>
        <v>26165.8</v>
      </c>
      <c r="J2750" s="96">
        <f t="shared" si="1352"/>
        <v>26165.8</v>
      </c>
      <c r="K2750" s="96">
        <f t="shared" si="1352"/>
        <v>26165.8</v>
      </c>
      <c r="L2750" s="96">
        <f t="shared" si="1342"/>
        <v>75.856530738857401</v>
      </c>
      <c r="M2750" s="96">
        <f t="shared" si="1343"/>
        <v>100</v>
      </c>
    </row>
    <row r="2751" spans="1:13" ht="38.25">
      <c r="A2751" s="93" t="s">
        <v>1130</v>
      </c>
      <c r="B2751" s="94" t="s">
        <v>1129</v>
      </c>
      <c r="C2751" s="94" t="s">
        <v>44</v>
      </c>
      <c r="D2751" s="94" t="s">
        <v>11</v>
      </c>
      <c r="E2751" s="94" t="s">
        <v>1131</v>
      </c>
      <c r="F2751" s="95" t="s">
        <v>0</v>
      </c>
      <c r="G2751" s="96">
        <v>34493.800000000003</v>
      </c>
      <c r="H2751" s="96">
        <f>H2752</f>
        <v>34493.800000000003</v>
      </c>
      <c r="I2751" s="96">
        <f t="shared" si="1352"/>
        <v>26165.8</v>
      </c>
      <c r="J2751" s="96">
        <f t="shared" si="1352"/>
        <v>26165.8</v>
      </c>
      <c r="K2751" s="96">
        <f t="shared" si="1352"/>
        <v>26165.8</v>
      </c>
      <c r="L2751" s="96">
        <f t="shared" si="1342"/>
        <v>75.856530738857401</v>
      </c>
      <c r="M2751" s="96">
        <f t="shared" si="1343"/>
        <v>100</v>
      </c>
    </row>
    <row r="2752" spans="1:13">
      <c r="A2752" s="93" t="s">
        <v>128</v>
      </c>
      <c r="B2752" s="94" t="s">
        <v>1129</v>
      </c>
      <c r="C2752" s="94" t="s">
        <v>44</v>
      </c>
      <c r="D2752" s="94" t="s">
        <v>11</v>
      </c>
      <c r="E2752" s="94" t="s">
        <v>1132</v>
      </c>
      <c r="F2752" s="95" t="s">
        <v>0</v>
      </c>
      <c r="G2752" s="96">
        <v>34493.800000000003</v>
      </c>
      <c r="H2752" s="96">
        <f>H2753</f>
        <v>34493.800000000003</v>
      </c>
      <c r="I2752" s="96">
        <f t="shared" si="1352"/>
        <v>26165.8</v>
      </c>
      <c r="J2752" s="96">
        <f t="shared" si="1352"/>
        <v>26165.8</v>
      </c>
      <c r="K2752" s="96">
        <f t="shared" si="1352"/>
        <v>26165.8</v>
      </c>
      <c r="L2752" s="96">
        <f t="shared" si="1342"/>
        <v>75.856530738857401</v>
      </c>
      <c r="M2752" s="96">
        <f t="shared" si="1343"/>
        <v>100</v>
      </c>
    </row>
    <row r="2753" spans="1:14" ht="25.5">
      <c r="A2753" s="93" t="s">
        <v>130</v>
      </c>
      <c r="B2753" s="94" t="s">
        <v>1129</v>
      </c>
      <c r="C2753" s="94" t="s">
        <v>44</v>
      </c>
      <c r="D2753" s="94" t="s">
        <v>11</v>
      </c>
      <c r="E2753" s="94" t="s">
        <v>1132</v>
      </c>
      <c r="F2753" s="94" t="s">
        <v>131</v>
      </c>
      <c r="G2753" s="96">
        <v>34493.800000000003</v>
      </c>
      <c r="H2753" s="96">
        <f>H2754</f>
        <v>34493.800000000003</v>
      </c>
      <c r="I2753" s="96">
        <f t="shared" si="1352"/>
        <v>26165.8</v>
      </c>
      <c r="J2753" s="96">
        <f t="shared" si="1352"/>
        <v>26165.8</v>
      </c>
      <c r="K2753" s="96">
        <f t="shared" si="1352"/>
        <v>26165.8</v>
      </c>
      <c r="L2753" s="96">
        <f t="shared" si="1342"/>
        <v>75.856530738857401</v>
      </c>
      <c r="M2753" s="96">
        <f t="shared" si="1343"/>
        <v>100</v>
      </c>
    </row>
    <row r="2754" spans="1:14">
      <c r="A2754" s="93" t="s">
        <v>165</v>
      </c>
      <c r="B2754" s="94" t="s">
        <v>1129</v>
      </c>
      <c r="C2754" s="94" t="s">
        <v>44</v>
      </c>
      <c r="D2754" s="94" t="s">
        <v>11</v>
      </c>
      <c r="E2754" s="94" t="s">
        <v>1132</v>
      </c>
      <c r="F2754" s="94" t="s">
        <v>166</v>
      </c>
      <c r="G2754" s="96">
        <v>34493.800000000003</v>
      </c>
      <c r="H2754" s="96">
        <v>34493.800000000003</v>
      </c>
      <c r="I2754" s="96">
        <v>26165.8</v>
      </c>
      <c r="J2754" s="96">
        <v>26165.8</v>
      </c>
      <c r="K2754" s="96">
        <v>26165.8</v>
      </c>
      <c r="L2754" s="96">
        <f t="shared" si="1342"/>
        <v>75.856530738857401</v>
      </c>
      <c r="M2754" s="96">
        <f t="shared" si="1343"/>
        <v>100</v>
      </c>
    </row>
    <row r="2755" spans="1:14" ht="38.25">
      <c r="A2755" s="93" t="s">
        <v>443</v>
      </c>
      <c r="B2755" s="94" t="s">
        <v>1129</v>
      </c>
      <c r="C2755" s="94" t="s">
        <v>44</v>
      </c>
      <c r="D2755" s="94" t="s">
        <v>11</v>
      </c>
      <c r="E2755" s="94" t="s">
        <v>444</v>
      </c>
      <c r="F2755" s="95" t="s">
        <v>0</v>
      </c>
      <c r="G2755" s="96">
        <v>5500</v>
      </c>
      <c r="H2755" s="96">
        <f>H2756</f>
        <v>5500</v>
      </c>
      <c r="I2755" s="96">
        <f t="shared" ref="I2755:K2757" si="1353">I2756</f>
        <v>3950</v>
      </c>
      <c r="J2755" s="96">
        <f t="shared" si="1353"/>
        <v>3950</v>
      </c>
      <c r="K2755" s="96">
        <f t="shared" si="1353"/>
        <v>3950</v>
      </c>
      <c r="L2755" s="96">
        <f t="shared" si="1342"/>
        <v>71.818181818181813</v>
      </c>
      <c r="M2755" s="96">
        <f t="shared" si="1343"/>
        <v>100</v>
      </c>
    </row>
    <row r="2756" spans="1:14">
      <c r="A2756" s="93" t="s">
        <v>128</v>
      </c>
      <c r="B2756" s="94" t="s">
        <v>1129</v>
      </c>
      <c r="C2756" s="94" t="s">
        <v>44</v>
      </c>
      <c r="D2756" s="94" t="s">
        <v>11</v>
      </c>
      <c r="E2756" s="94" t="s">
        <v>445</v>
      </c>
      <c r="F2756" s="95" t="s">
        <v>0</v>
      </c>
      <c r="G2756" s="96">
        <v>5500</v>
      </c>
      <c r="H2756" s="96">
        <f>H2757</f>
        <v>5500</v>
      </c>
      <c r="I2756" s="96">
        <f t="shared" si="1353"/>
        <v>3950</v>
      </c>
      <c r="J2756" s="96">
        <f t="shared" si="1353"/>
        <v>3950</v>
      </c>
      <c r="K2756" s="96">
        <f t="shared" si="1353"/>
        <v>3950</v>
      </c>
      <c r="L2756" s="96">
        <f t="shared" si="1342"/>
        <v>71.818181818181813</v>
      </c>
      <c r="M2756" s="96">
        <f t="shared" si="1343"/>
        <v>100</v>
      </c>
    </row>
    <row r="2757" spans="1:14" ht="25.5">
      <c r="A2757" s="93" t="s">
        <v>130</v>
      </c>
      <c r="B2757" s="94" t="s">
        <v>1129</v>
      </c>
      <c r="C2757" s="94" t="s">
        <v>44</v>
      </c>
      <c r="D2757" s="94" t="s">
        <v>11</v>
      </c>
      <c r="E2757" s="94" t="s">
        <v>445</v>
      </c>
      <c r="F2757" s="94" t="s">
        <v>131</v>
      </c>
      <c r="G2757" s="96">
        <v>5500</v>
      </c>
      <c r="H2757" s="96">
        <f>H2758</f>
        <v>5500</v>
      </c>
      <c r="I2757" s="96">
        <f t="shared" si="1353"/>
        <v>3950</v>
      </c>
      <c r="J2757" s="96">
        <f t="shared" si="1353"/>
        <v>3950</v>
      </c>
      <c r="K2757" s="96">
        <f t="shared" si="1353"/>
        <v>3950</v>
      </c>
      <c r="L2757" s="96">
        <f t="shared" si="1342"/>
        <v>71.818181818181813</v>
      </c>
      <c r="M2757" s="96">
        <f t="shared" si="1343"/>
        <v>100</v>
      </c>
    </row>
    <row r="2758" spans="1:14">
      <c r="A2758" s="93" t="s">
        <v>165</v>
      </c>
      <c r="B2758" s="94" t="s">
        <v>1129</v>
      </c>
      <c r="C2758" s="94" t="s">
        <v>44</v>
      </c>
      <c r="D2758" s="94" t="s">
        <v>11</v>
      </c>
      <c r="E2758" s="94" t="s">
        <v>445</v>
      </c>
      <c r="F2758" s="94" t="s">
        <v>166</v>
      </c>
      <c r="G2758" s="96">
        <v>5500</v>
      </c>
      <c r="H2758" s="96">
        <v>5500</v>
      </c>
      <c r="I2758" s="96">
        <v>3950</v>
      </c>
      <c r="J2758" s="96">
        <v>3950</v>
      </c>
      <c r="K2758" s="96">
        <v>3950</v>
      </c>
      <c r="L2758" s="96">
        <f t="shared" si="1342"/>
        <v>71.818181818181813</v>
      </c>
      <c r="M2758" s="96">
        <f t="shared" si="1343"/>
        <v>100</v>
      </c>
    </row>
    <row r="2759" spans="1:14" s="29" customFormat="1">
      <c r="A2759" s="104" t="s">
        <v>659</v>
      </c>
      <c r="B2759" s="94" t="s">
        <v>1129</v>
      </c>
      <c r="C2759" s="94" t="s">
        <v>44</v>
      </c>
      <c r="D2759" s="94" t="s">
        <v>11</v>
      </c>
      <c r="E2759" s="102" t="s">
        <v>660</v>
      </c>
      <c r="F2759" s="94"/>
      <c r="G2759" s="96"/>
      <c r="H2759" s="96">
        <f>H2760</f>
        <v>175.9</v>
      </c>
      <c r="I2759" s="96">
        <f t="shared" ref="I2759:K2761" si="1354">I2760</f>
        <v>175.9</v>
      </c>
      <c r="J2759" s="96">
        <f t="shared" si="1354"/>
        <v>175.9</v>
      </c>
      <c r="K2759" s="96">
        <f t="shared" si="1354"/>
        <v>175.9</v>
      </c>
      <c r="L2759" s="96">
        <f t="shared" si="1342"/>
        <v>100</v>
      </c>
      <c r="M2759" s="96">
        <f t="shared" si="1343"/>
        <v>100</v>
      </c>
      <c r="N2759" s="60"/>
    </row>
    <row r="2760" spans="1:14" s="29" customFormat="1">
      <c r="A2760" s="93" t="s">
        <v>659</v>
      </c>
      <c r="B2760" s="94" t="s">
        <v>1129</v>
      </c>
      <c r="C2760" s="94" t="s">
        <v>44</v>
      </c>
      <c r="D2760" s="94" t="s">
        <v>11</v>
      </c>
      <c r="E2760" s="102" t="s">
        <v>661</v>
      </c>
      <c r="F2760" s="94"/>
      <c r="G2760" s="96"/>
      <c r="H2760" s="96">
        <f>H2761</f>
        <v>175.9</v>
      </c>
      <c r="I2760" s="96">
        <f t="shared" si="1354"/>
        <v>175.9</v>
      </c>
      <c r="J2760" s="96">
        <f t="shared" si="1354"/>
        <v>175.9</v>
      </c>
      <c r="K2760" s="96">
        <f t="shared" si="1354"/>
        <v>175.9</v>
      </c>
      <c r="L2760" s="96">
        <f t="shared" si="1342"/>
        <v>100</v>
      </c>
      <c r="M2760" s="96">
        <f t="shared" si="1343"/>
        <v>100</v>
      </c>
      <c r="N2760" s="60"/>
    </row>
    <row r="2761" spans="1:14" s="29" customFormat="1" ht="25.5">
      <c r="A2761" s="93" t="s">
        <v>130</v>
      </c>
      <c r="B2761" s="94" t="s">
        <v>1129</v>
      </c>
      <c r="C2761" s="94" t="s">
        <v>44</v>
      </c>
      <c r="D2761" s="94" t="s">
        <v>11</v>
      </c>
      <c r="E2761" s="102" t="s">
        <v>661</v>
      </c>
      <c r="F2761" s="94">
        <v>600</v>
      </c>
      <c r="G2761" s="96"/>
      <c r="H2761" s="96">
        <f>H2762</f>
        <v>175.9</v>
      </c>
      <c r="I2761" s="96">
        <f t="shared" si="1354"/>
        <v>175.9</v>
      </c>
      <c r="J2761" s="96">
        <f t="shared" si="1354"/>
        <v>175.9</v>
      </c>
      <c r="K2761" s="96">
        <f t="shared" si="1354"/>
        <v>175.9</v>
      </c>
      <c r="L2761" s="96">
        <f t="shared" si="1342"/>
        <v>100</v>
      </c>
      <c r="M2761" s="96">
        <f t="shared" si="1343"/>
        <v>100</v>
      </c>
      <c r="N2761" s="60"/>
    </row>
    <row r="2762" spans="1:14" s="29" customFormat="1">
      <c r="A2762" s="93" t="s">
        <v>165</v>
      </c>
      <c r="B2762" s="94" t="s">
        <v>1129</v>
      </c>
      <c r="C2762" s="94" t="s">
        <v>44</v>
      </c>
      <c r="D2762" s="94" t="s">
        <v>11</v>
      </c>
      <c r="E2762" s="102" t="s">
        <v>661</v>
      </c>
      <c r="F2762" s="94">
        <v>620</v>
      </c>
      <c r="G2762" s="96"/>
      <c r="H2762" s="96">
        <v>175.9</v>
      </c>
      <c r="I2762" s="103">
        <v>175.9</v>
      </c>
      <c r="J2762" s="96">
        <v>175.9</v>
      </c>
      <c r="K2762" s="96">
        <v>175.9</v>
      </c>
      <c r="L2762" s="96">
        <f t="shared" si="1342"/>
        <v>100</v>
      </c>
      <c r="M2762" s="96">
        <f t="shared" si="1343"/>
        <v>100</v>
      </c>
      <c r="N2762" s="60"/>
    </row>
    <row r="2763" spans="1:14" s="29" customFormat="1">
      <c r="A2763" s="93"/>
      <c r="B2763" s="94"/>
      <c r="C2763" s="94"/>
      <c r="D2763" s="94"/>
      <c r="E2763" s="94"/>
      <c r="F2763" s="94"/>
      <c r="G2763" s="96"/>
      <c r="H2763" s="96"/>
      <c r="I2763" s="96"/>
      <c r="J2763" s="96"/>
      <c r="K2763" s="96"/>
      <c r="L2763" s="96"/>
      <c r="M2763" s="96"/>
      <c r="N2763" s="60"/>
    </row>
    <row r="2764" spans="1:14">
      <c r="A2764" s="93" t="s">
        <v>80</v>
      </c>
      <c r="B2764" s="94" t="s">
        <v>1129</v>
      </c>
      <c r="C2764" s="94" t="s">
        <v>44</v>
      </c>
      <c r="D2764" s="94" t="s">
        <v>15</v>
      </c>
      <c r="E2764" s="95" t="s">
        <v>0</v>
      </c>
      <c r="F2764" s="95" t="s">
        <v>0</v>
      </c>
      <c r="G2764" s="96">
        <v>47982.6</v>
      </c>
      <c r="H2764" s="96">
        <f>H2765+H2770+H2774+H2786</f>
        <v>47982.6</v>
      </c>
      <c r="I2764" s="96">
        <f t="shared" ref="I2764:K2764" si="1355">I2765+I2770+I2774+I2786</f>
        <v>33042</v>
      </c>
      <c r="J2764" s="96">
        <f t="shared" si="1355"/>
        <v>33042</v>
      </c>
      <c r="K2764" s="96">
        <f t="shared" si="1355"/>
        <v>29371.199720000001</v>
      </c>
      <c r="L2764" s="96">
        <f t="shared" si="1342"/>
        <v>61.212188835119399</v>
      </c>
      <c r="M2764" s="96">
        <f t="shared" si="1343"/>
        <v>88.890502148780342</v>
      </c>
    </row>
    <row r="2765" spans="1:14" ht="25.5">
      <c r="A2765" s="93" t="s">
        <v>404</v>
      </c>
      <c r="B2765" s="94" t="s">
        <v>1129</v>
      </c>
      <c r="C2765" s="94" t="s">
        <v>44</v>
      </c>
      <c r="D2765" s="94" t="s">
        <v>15</v>
      </c>
      <c r="E2765" s="94" t="s">
        <v>405</v>
      </c>
      <c r="F2765" s="95" t="s">
        <v>0</v>
      </c>
      <c r="G2765" s="96">
        <v>156</v>
      </c>
      <c r="H2765" s="96">
        <f>H2766</f>
        <v>156</v>
      </c>
      <c r="I2765" s="96">
        <f t="shared" ref="I2765:K2768" si="1356">I2766</f>
        <v>156</v>
      </c>
      <c r="J2765" s="96">
        <f t="shared" si="1356"/>
        <v>156</v>
      </c>
      <c r="K2765" s="96">
        <f t="shared" si="1356"/>
        <v>0</v>
      </c>
      <c r="L2765" s="96">
        <f t="shared" si="1342"/>
        <v>0</v>
      </c>
      <c r="M2765" s="96">
        <f t="shared" si="1343"/>
        <v>0</v>
      </c>
    </row>
    <row r="2766" spans="1:14">
      <c r="A2766" s="93" t="s">
        <v>406</v>
      </c>
      <c r="B2766" s="94" t="s">
        <v>1129</v>
      </c>
      <c r="C2766" s="94" t="s">
        <v>44</v>
      </c>
      <c r="D2766" s="94" t="s">
        <v>15</v>
      </c>
      <c r="E2766" s="94" t="s">
        <v>407</v>
      </c>
      <c r="F2766" s="95" t="s">
        <v>0</v>
      </c>
      <c r="G2766" s="96">
        <v>156</v>
      </c>
      <c r="H2766" s="96">
        <f>H2767</f>
        <v>156</v>
      </c>
      <c r="I2766" s="96">
        <f t="shared" si="1356"/>
        <v>156</v>
      </c>
      <c r="J2766" s="96">
        <f t="shared" si="1356"/>
        <v>156</v>
      </c>
      <c r="K2766" s="96">
        <f t="shared" si="1356"/>
        <v>0</v>
      </c>
      <c r="L2766" s="96">
        <f t="shared" si="1342"/>
        <v>0</v>
      </c>
      <c r="M2766" s="96">
        <f t="shared" si="1343"/>
        <v>0</v>
      </c>
    </row>
    <row r="2767" spans="1:14">
      <c r="A2767" s="93" t="s">
        <v>1133</v>
      </c>
      <c r="B2767" s="94" t="s">
        <v>1129</v>
      </c>
      <c r="C2767" s="94" t="s">
        <v>44</v>
      </c>
      <c r="D2767" s="94" t="s">
        <v>15</v>
      </c>
      <c r="E2767" s="94" t="s">
        <v>1134</v>
      </c>
      <c r="F2767" s="95" t="s">
        <v>0</v>
      </c>
      <c r="G2767" s="96">
        <v>156</v>
      </c>
      <c r="H2767" s="96">
        <f>H2768</f>
        <v>156</v>
      </c>
      <c r="I2767" s="96">
        <f t="shared" si="1356"/>
        <v>156</v>
      </c>
      <c r="J2767" s="96">
        <f t="shared" si="1356"/>
        <v>156</v>
      </c>
      <c r="K2767" s="96">
        <f t="shared" si="1356"/>
        <v>0</v>
      </c>
      <c r="L2767" s="96">
        <f t="shared" si="1342"/>
        <v>0</v>
      </c>
      <c r="M2767" s="96">
        <f t="shared" si="1343"/>
        <v>0</v>
      </c>
    </row>
    <row r="2768" spans="1:14">
      <c r="A2768" s="93" t="s">
        <v>152</v>
      </c>
      <c r="B2768" s="94" t="s">
        <v>1129</v>
      </c>
      <c r="C2768" s="94" t="s">
        <v>44</v>
      </c>
      <c r="D2768" s="94" t="s">
        <v>15</v>
      </c>
      <c r="E2768" s="94" t="s">
        <v>1134</v>
      </c>
      <c r="F2768" s="94" t="s">
        <v>153</v>
      </c>
      <c r="G2768" s="96">
        <v>156</v>
      </c>
      <c r="H2768" s="96">
        <f>H2769</f>
        <v>156</v>
      </c>
      <c r="I2768" s="96">
        <f t="shared" si="1356"/>
        <v>156</v>
      </c>
      <c r="J2768" s="96">
        <f t="shared" si="1356"/>
        <v>156</v>
      </c>
      <c r="K2768" s="96">
        <f t="shared" si="1356"/>
        <v>0</v>
      </c>
      <c r="L2768" s="96">
        <f t="shared" si="1342"/>
        <v>0</v>
      </c>
      <c r="M2768" s="96">
        <f t="shared" si="1343"/>
        <v>0</v>
      </c>
    </row>
    <row r="2769" spans="1:13" ht="25.5">
      <c r="A2769" s="93" t="s">
        <v>154</v>
      </c>
      <c r="B2769" s="94" t="s">
        <v>1129</v>
      </c>
      <c r="C2769" s="94" t="s">
        <v>44</v>
      </c>
      <c r="D2769" s="94" t="s">
        <v>15</v>
      </c>
      <c r="E2769" s="94" t="s">
        <v>1134</v>
      </c>
      <c r="F2769" s="94" t="s">
        <v>155</v>
      </c>
      <c r="G2769" s="96">
        <v>156</v>
      </c>
      <c r="H2769" s="96">
        <v>156</v>
      </c>
      <c r="I2769" s="96">
        <v>156</v>
      </c>
      <c r="J2769" s="96">
        <v>156</v>
      </c>
      <c r="K2769" s="96">
        <v>0</v>
      </c>
      <c r="L2769" s="96">
        <f t="shared" si="1342"/>
        <v>0</v>
      </c>
      <c r="M2769" s="96">
        <f t="shared" si="1343"/>
        <v>0</v>
      </c>
    </row>
    <row r="2770" spans="1:13" ht="25.5">
      <c r="A2770" s="93" t="s">
        <v>333</v>
      </c>
      <c r="B2770" s="94" t="s">
        <v>1129</v>
      </c>
      <c r="C2770" s="94" t="s">
        <v>44</v>
      </c>
      <c r="D2770" s="94" t="s">
        <v>15</v>
      </c>
      <c r="E2770" s="94" t="s">
        <v>334</v>
      </c>
      <c r="F2770" s="95" t="s">
        <v>0</v>
      </c>
      <c r="G2770" s="96">
        <v>2400</v>
      </c>
      <c r="H2770" s="96">
        <f>H2771</f>
        <v>2400</v>
      </c>
      <c r="I2770" s="96">
        <f t="shared" ref="I2770:K2772" si="1357">I2771</f>
        <v>2400</v>
      </c>
      <c r="J2770" s="96">
        <f t="shared" si="1357"/>
        <v>2400</v>
      </c>
      <c r="K2770" s="96">
        <f t="shared" si="1357"/>
        <v>2280</v>
      </c>
      <c r="L2770" s="96">
        <f t="shared" si="1342"/>
        <v>95</v>
      </c>
      <c r="M2770" s="96">
        <f t="shared" si="1343"/>
        <v>95</v>
      </c>
    </row>
    <row r="2771" spans="1:13">
      <c r="A2771" s="93" t="s">
        <v>1133</v>
      </c>
      <c r="B2771" s="94" t="s">
        <v>1129</v>
      </c>
      <c r="C2771" s="94" t="s">
        <v>44</v>
      </c>
      <c r="D2771" s="94" t="s">
        <v>15</v>
      </c>
      <c r="E2771" s="94" t="s">
        <v>1135</v>
      </c>
      <c r="F2771" s="95" t="s">
        <v>0</v>
      </c>
      <c r="G2771" s="96">
        <v>2400</v>
      </c>
      <c r="H2771" s="96">
        <f>H2772</f>
        <v>2400</v>
      </c>
      <c r="I2771" s="96">
        <f t="shared" si="1357"/>
        <v>2400</v>
      </c>
      <c r="J2771" s="96">
        <f t="shared" si="1357"/>
        <v>2400</v>
      </c>
      <c r="K2771" s="96">
        <f t="shared" si="1357"/>
        <v>2280</v>
      </c>
      <c r="L2771" s="96">
        <f t="shared" si="1342"/>
        <v>95</v>
      </c>
      <c r="M2771" s="96">
        <f t="shared" si="1343"/>
        <v>95</v>
      </c>
    </row>
    <row r="2772" spans="1:13">
      <c r="A2772" s="93" t="s">
        <v>152</v>
      </c>
      <c r="B2772" s="94" t="s">
        <v>1129</v>
      </c>
      <c r="C2772" s="94" t="s">
        <v>44</v>
      </c>
      <c r="D2772" s="94" t="s">
        <v>15</v>
      </c>
      <c r="E2772" s="94" t="s">
        <v>1135</v>
      </c>
      <c r="F2772" s="94" t="s">
        <v>153</v>
      </c>
      <c r="G2772" s="96">
        <v>2400</v>
      </c>
      <c r="H2772" s="96">
        <f>H2773</f>
        <v>2400</v>
      </c>
      <c r="I2772" s="96">
        <f t="shared" si="1357"/>
        <v>2400</v>
      </c>
      <c r="J2772" s="96">
        <f t="shared" si="1357"/>
        <v>2400</v>
      </c>
      <c r="K2772" s="96">
        <f t="shared" si="1357"/>
        <v>2280</v>
      </c>
      <c r="L2772" s="96">
        <f t="shared" si="1342"/>
        <v>95</v>
      </c>
      <c r="M2772" s="96">
        <f t="shared" si="1343"/>
        <v>95</v>
      </c>
    </row>
    <row r="2773" spans="1:13" ht="25.5">
      <c r="A2773" s="93" t="s">
        <v>154</v>
      </c>
      <c r="B2773" s="94" t="s">
        <v>1129</v>
      </c>
      <c r="C2773" s="94" t="s">
        <v>44</v>
      </c>
      <c r="D2773" s="94" t="s">
        <v>15</v>
      </c>
      <c r="E2773" s="94" t="s">
        <v>1135</v>
      </c>
      <c r="F2773" s="94" t="s">
        <v>155</v>
      </c>
      <c r="G2773" s="96">
        <v>2400</v>
      </c>
      <c r="H2773" s="96">
        <v>2400</v>
      </c>
      <c r="I2773" s="96">
        <v>2400</v>
      </c>
      <c r="J2773" s="96">
        <v>2400</v>
      </c>
      <c r="K2773" s="96">
        <v>2280</v>
      </c>
      <c r="L2773" s="96">
        <f t="shared" si="1342"/>
        <v>95</v>
      </c>
      <c r="M2773" s="96">
        <f t="shared" si="1343"/>
        <v>95</v>
      </c>
    </row>
    <row r="2774" spans="1:13" ht="25.5">
      <c r="A2774" s="93" t="s">
        <v>788</v>
      </c>
      <c r="B2774" s="94" t="s">
        <v>1129</v>
      </c>
      <c r="C2774" s="94" t="s">
        <v>44</v>
      </c>
      <c r="D2774" s="94" t="s">
        <v>15</v>
      </c>
      <c r="E2774" s="94" t="s">
        <v>789</v>
      </c>
      <c r="F2774" s="95" t="s">
        <v>0</v>
      </c>
      <c r="G2774" s="96">
        <v>45356.6</v>
      </c>
      <c r="H2774" s="96">
        <f>H2775</f>
        <v>45356.6</v>
      </c>
      <c r="I2774" s="96">
        <f t="shared" ref="I2774:K2774" si="1358">I2775</f>
        <v>30486</v>
      </c>
      <c r="J2774" s="96">
        <f t="shared" si="1358"/>
        <v>30486</v>
      </c>
      <c r="K2774" s="96">
        <f t="shared" si="1358"/>
        <v>27091.199720000001</v>
      </c>
      <c r="L2774" s="96">
        <f t="shared" si="1342"/>
        <v>59.729344174827922</v>
      </c>
      <c r="M2774" s="96">
        <f t="shared" si="1343"/>
        <v>88.864395853834537</v>
      </c>
    </row>
    <row r="2775" spans="1:13" ht="38.25">
      <c r="A2775" s="93" t="s">
        <v>1130</v>
      </c>
      <c r="B2775" s="94" t="s">
        <v>1129</v>
      </c>
      <c r="C2775" s="94" t="s">
        <v>44</v>
      </c>
      <c r="D2775" s="94" t="s">
        <v>15</v>
      </c>
      <c r="E2775" s="94" t="s">
        <v>1131</v>
      </c>
      <c r="F2775" s="95" t="s">
        <v>0</v>
      </c>
      <c r="G2775" s="96">
        <v>45356.6</v>
      </c>
      <c r="H2775" s="96">
        <f>H2776+H2783</f>
        <v>45356.6</v>
      </c>
      <c r="I2775" s="96">
        <f t="shared" ref="I2775:K2775" si="1359">I2776+I2783</f>
        <v>30486</v>
      </c>
      <c r="J2775" s="96">
        <f t="shared" si="1359"/>
        <v>30486</v>
      </c>
      <c r="K2775" s="96">
        <f t="shared" si="1359"/>
        <v>27091.199720000001</v>
      </c>
      <c r="L2775" s="96">
        <f t="shared" si="1342"/>
        <v>59.729344174827922</v>
      </c>
      <c r="M2775" s="96">
        <f t="shared" si="1343"/>
        <v>88.864395853834537</v>
      </c>
    </row>
    <row r="2776" spans="1:13">
      <c r="A2776" s="93" t="s">
        <v>146</v>
      </c>
      <c r="B2776" s="94" t="s">
        <v>1129</v>
      </c>
      <c r="C2776" s="94" t="s">
        <v>44</v>
      </c>
      <c r="D2776" s="94" t="s">
        <v>15</v>
      </c>
      <c r="E2776" s="94" t="s">
        <v>1136</v>
      </c>
      <c r="F2776" s="95" t="s">
        <v>0</v>
      </c>
      <c r="G2776" s="96">
        <v>21100.6</v>
      </c>
      <c r="H2776" s="96">
        <f>H2777+H2779+H2781</f>
        <v>21100.6</v>
      </c>
      <c r="I2776" s="96">
        <f t="shared" ref="I2776:K2776" si="1360">I2777+I2779+I2781</f>
        <v>16616</v>
      </c>
      <c r="J2776" s="96">
        <f t="shared" si="1360"/>
        <v>16616</v>
      </c>
      <c r="K2776" s="96">
        <f t="shared" si="1360"/>
        <v>16293.00763</v>
      </c>
      <c r="L2776" s="96">
        <f t="shared" si="1342"/>
        <v>77.215849928438061</v>
      </c>
      <c r="M2776" s="96">
        <f t="shared" si="1343"/>
        <v>98.056136434761669</v>
      </c>
    </row>
    <row r="2777" spans="1:13" ht="38.25">
      <c r="A2777" s="93" t="s">
        <v>148</v>
      </c>
      <c r="B2777" s="94" t="s">
        <v>1129</v>
      </c>
      <c r="C2777" s="94" t="s">
        <v>44</v>
      </c>
      <c r="D2777" s="94" t="s">
        <v>15</v>
      </c>
      <c r="E2777" s="94" t="s">
        <v>1136</v>
      </c>
      <c r="F2777" s="94" t="s">
        <v>149</v>
      </c>
      <c r="G2777" s="96">
        <v>20121.099999999999</v>
      </c>
      <c r="H2777" s="96">
        <f>H2778</f>
        <v>20121.099999999999</v>
      </c>
      <c r="I2777" s="96">
        <f t="shared" ref="I2777:K2777" si="1361">I2778</f>
        <v>15864</v>
      </c>
      <c r="J2777" s="96">
        <f t="shared" si="1361"/>
        <v>15864</v>
      </c>
      <c r="K2777" s="96">
        <f t="shared" si="1361"/>
        <v>15753.191580000001</v>
      </c>
      <c r="L2777" s="96">
        <f t="shared" si="1342"/>
        <v>78.291900442818743</v>
      </c>
      <c r="M2777" s="96">
        <f t="shared" si="1343"/>
        <v>99.301510211800306</v>
      </c>
    </row>
    <row r="2778" spans="1:13">
      <c r="A2778" s="93" t="s">
        <v>150</v>
      </c>
      <c r="B2778" s="94" t="s">
        <v>1129</v>
      </c>
      <c r="C2778" s="94" t="s">
        <v>44</v>
      </c>
      <c r="D2778" s="94" t="s">
        <v>15</v>
      </c>
      <c r="E2778" s="94" t="s">
        <v>1136</v>
      </c>
      <c r="F2778" s="94" t="s">
        <v>151</v>
      </c>
      <c r="G2778" s="96">
        <v>20121.099999999999</v>
      </c>
      <c r="H2778" s="96">
        <f>19110.1+1011</f>
        <v>20121.099999999999</v>
      </c>
      <c r="I2778" s="96">
        <v>15864</v>
      </c>
      <c r="J2778" s="96">
        <v>15864</v>
      </c>
      <c r="K2778" s="96">
        <v>15753.191580000001</v>
      </c>
      <c r="L2778" s="96">
        <f t="shared" si="1342"/>
        <v>78.291900442818743</v>
      </c>
      <c r="M2778" s="96">
        <f t="shared" si="1343"/>
        <v>99.301510211800306</v>
      </c>
    </row>
    <row r="2779" spans="1:13">
      <c r="A2779" s="93" t="s">
        <v>152</v>
      </c>
      <c r="B2779" s="94" t="s">
        <v>1129</v>
      </c>
      <c r="C2779" s="94" t="s">
        <v>44</v>
      </c>
      <c r="D2779" s="94" t="s">
        <v>15</v>
      </c>
      <c r="E2779" s="94" t="s">
        <v>1136</v>
      </c>
      <c r="F2779" s="94" t="s">
        <v>153</v>
      </c>
      <c r="G2779" s="96">
        <v>976.5</v>
      </c>
      <c r="H2779" s="96">
        <f>H2780</f>
        <v>976.5</v>
      </c>
      <c r="I2779" s="96">
        <f t="shared" ref="I2779:K2779" si="1362">I2780</f>
        <v>750</v>
      </c>
      <c r="J2779" s="96">
        <f t="shared" si="1362"/>
        <v>750</v>
      </c>
      <c r="K2779" s="96">
        <f t="shared" si="1362"/>
        <v>539.81605000000002</v>
      </c>
      <c r="L2779" s="96">
        <f t="shared" si="1342"/>
        <v>55.280701484895033</v>
      </c>
      <c r="M2779" s="96">
        <f t="shared" si="1343"/>
        <v>71.975473333333341</v>
      </c>
    </row>
    <row r="2780" spans="1:13" ht="25.5">
      <c r="A2780" s="93" t="s">
        <v>154</v>
      </c>
      <c r="B2780" s="94" t="s">
        <v>1129</v>
      </c>
      <c r="C2780" s="94" t="s">
        <v>44</v>
      </c>
      <c r="D2780" s="94" t="s">
        <v>15</v>
      </c>
      <c r="E2780" s="94" t="s">
        <v>1136</v>
      </c>
      <c r="F2780" s="94" t="s">
        <v>155</v>
      </c>
      <c r="G2780" s="96">
        <v>976.5</v>
      </c>
      <c r="H2780" s="96">
        <v>976.5</v>
      </c>
      <c r="I2780" s="96">
        <v>750</v>
      </c>
      <c r="J2780" s="96">
        <v>750</v>
      </c>
      <c r="K2780" s="96">
        <v>539.81605000000002</v>
      </c>
      <c r="L2780" s="96">
        <f t="shared" si="1342"/>
        <v>55.280701484895033</v>
      </c>
      <c r="M2780" s="96">
        <f t="shared" si="1343"/>
        <v>71.975473333333341</v>
      </c>
    </row>
    <row r="2781" spans="1:13">
      <c r="A2781" s="93" t="s">
        <v>160</v>
      </c>
      <c r="B2781" s="94" t="s">
        <v>1129</v>
      </c>
      <c r="C2781" s="94" t="s">
        <v>44</v>
      </c>
      <c r="D2781" s="94" t="s">
        <v>15</v>
      </c>
      <c r="E2781" s="94" t="s">
        <v>1136</v>
      </c>
      <c r="F2781" s="94" t="s">
        <v>161</v>
      </c>
      <c r="G2781" s="96">
        <v>3</v>
      </c>
      <c r="H2781" s="96">
        <f>H2782</f>
        <v>3</v>
      </c>
      <c r="I2781" s="96">
        <f t="shared" ref="I2781:K2781" si="1363">I2782</f>
        <v>2</v>
      </c>
      <c r="J2781" s="96">
        <f t="shared" si="1363"/>
        <v>2</v>
      </c>
      <c r="K2781" s="96">
        <f t="shared" si="1363"/>
        <v>0</v>
      </c>
      <c r="L2781" s="96">
        <f t="shared" si="1342"/>
        <v>0</v>
      </c>
      <c r="M2781" s="96">
        <f t="shared" si="1343"/>
        <v>0</v>
      </c>
    </row>
    <row r="2782" spans="1:13">
      <c r="A2782" s="93" t="s">
        <v>162</v>
      </c>
      <c r="B2782" s="94" t="s">
        <v>1129</v>
      </c>
      <c r="C2782" s="94" t="s">
        <v>44</v>
      </c>
      <c r="D2782" s="94" t="s">
        <v>15</v>
      </c>
      <c r="E2782" s="94" t="s">
        <v>1136</v>
      </c>
      <c r="F2782" s="94" t="s">
        <v>163</v>
      </c>
      <c r="G2782" s="96">
        <v>3</v>
      </c>
      <c r="H2782" s="96">
        <v>3</v>
      </c>
      <c r="I2782" s="96">
        <v>2</v>
      </c>
      <c r="J2782" s="96">
        <v>2</v>
      </c>
      <c r="K2782" s="96"/>
      <c r="L2782" s="96">
        <f t="shared" si="1342"/>
        <v>0</v>
      </c>
      <c r="M2782" s="96">
        <f t="shared" si="1343"/>
        <v>0</v>
      </c>
    </row>
    <row r="2783" spans="1:13">
      <c r="A2783" s="93" t="s">
        <v>1133</v>
      </c>
      <c r="B2783" s="94" t="s">
        <v>1129</v>
      </c>
      <c r="C2783" s="94" t="s">
        <v>44</v>
      </c>
      <c r="D2783" s="94" t="s">
        <v>15</v>
      </c>
      <c r="E2783" s="94" t="s">
        <v>1137</v>
      </c>
      <c r="F2783" s="95" t="s">
        <v>0</v>
      </c>
      <c r="G2783" s="96">
        <v>24256</v>
      </c>
      <c r="H2783" s="96">
        <f>H2784</f>
        <v>24256</v>
      </c>
      <c r="I2783" s="96">
        <f t="shared" ref="I2783:K2784" si="1364">I2784</f>
        <v>13870</v>
      </c>
      <c r="J2783" s="96">
        <f t="shared" si="1364"/>
        <v>13870</v>
      </c>
      <c r="K2783" s="96">
        <f t="shared" si="1364"/>
        <v>10798.19209</v>
      </c>
      <c r="L2783" s="96">
        <f t="shared" si="1342"/>
        <v>44.517612508245385</v>
      </c>
      <c r="M2783" s="96">
        <f t="shared" si="1343"/>
        <v>77.852862941600577</v>
      </c>
    </row>
    <row r="2784" spans="1:13">
      <c r="A2784" s="93" t="s">
        <v>152</v>
      </c>
      <c r="B2784" s="94" t="s">
        <v>1129</v>
      </c>
      <c r="C2784" s="94" t="s">
        <v>44</v>
      </c>
      <c r="D2784" s="94" t="s">
        <v>15</v>
      </c>
      <c r="E2784" s="94" t="s">
        <v>1137</v>
      </c>
      <c r="F2784" s="94" t="s">
        <v>153</v>
      </c>
      <c r="G2784" s="96">
        <v>24256</v>
      </c>
      <c r="H2784" s="96">
        <f>H2785</f>
        <v>24256</v>
      </c>
      <c r="I2784" s="96">
        <f t="shared" si="1364"/>
        <v>13870</v>
      </c>
      <c r="J2784" s="96">
        <f t="shared" si="1364"/>
        <v>13870</v>
      </c>
      <c r="K2784" s="96">
        <f t="shared" si="1364"/>
        <v>10798.19209</v>
      </c>
      <c r="L2784" s="96">
        <f t="shared" si="1342"/>
        <v>44.517612508245385</v>
      </c>
      <c r="M2784" s="96">
        <f t="shared" si="1343"/>
        <v>77.852862941600577</v>
      </c>
    </row>
    <row r="2785" spans="1:13" ht="25.5">
      <c r="A2785" s="93" t="s">
        <v>154</v>
      </c>
      <c r="B2785" s="94" t="s">
        <v>1129</v>
      </c>
      <c r="C2785" s="94" t="s">
        <v>44</v>
      </c>
      <c r="D2785" s="94" t="s">
        <v>15</v>
      </c>
      <c r="E2785" s="94" t="s">
        <v>1137</v>
      </c>
      <c r="F2785" s="94" t="s">
        <v>155</v>
      </c>
      <c r="G2785" s="96">
        <v>24256</v>
      </c>
      <c r="H2785" s="96">
        <v>24256</v>
      </c>
      <c r="I2785" s="96">
        <v>13870</v>
      </c>
      <c r="J2785" s="96">
        <v>13870</v>
      </c>
      <c r="K2785" s="96">
        <v>10798.19209</v>
      </c>
      <c r="L2785" s="96">
        <f t="shared" si="1342"/>
        <v>44.517612508245385</v>
      </c>
      <c r="M2785" s="96">
        <f t="shared" si="1343"/>
        <v>77.852862941600577</v>
      </c>
    </row>
    <row r="2786" spans="1:13" ht="38.25">
      <c r="A2786" s="93" t="s">
        <v>443</v>
      </c>
      <c r="B2786" s="94" t="s">
        <v>1129</v>
      </c>
      <c r="C2786" s="94" t="s">
        <v>44</v>
      </c>
      <c r="D2786" s="94" t="s">
        <v>15</v>
      </c>
      <c r="E2786" s="94" t="s">
        <v>444</v>
      </c>
      <c r="F2786" s="95" t="s">
        <v>0</v>
      </c>
      <c r="G2786" s="96">
        <v>70</v>
      </c>
      <c r="H2786" s="96">
        <f>H2787</f>
        <v>70</v>
      </c>
      <c r="I2786" s="96">
        <f t="shared" ref="I2786:K2788" si="1365">I2787</f>
        <v>0</v>
      </c>
      <c r="J2786" s="96">
        <f t="shared" si="1365"/>
        <v>0</v>
      </c>
      <c r="K2786" s="96">
        <f t="shared" si="1365"/>
        <v>0</v>
      </c>
      <c r="L2786" s="96">
        <v>0</v>
      </c>
      <c r="M2786" s="96">
        <v>0</v>
      </c>
    </row>
    <row r="2787" spans="1:13">
      <c r="A2787" s="93" t="s">
        <v>146</v>
      </c>
      <c r="B2787" s="94" t="s">
        <v>1129</v>
      </c>
      <c r="C2787" s="94" t="s">
        <v>44</v>
      </c>
      <c r="D2787" s="94" t="s">
        <v>15</v>
      </c>
      <c r="E2787" s="94" t="s">
        <v>1138</v>
      </c>
      <c r="F2787" s="95" t="s">
        <v>0</v>
      </c>
      <c r="G2787" s="96">
        <v>70</v>
      </c>
      <c r="H2787" s="96">
        <f>H2788</f>
        <v>70</v>
      </c>
      <c r="I2787" s="96">
        <f t="shared" si="1365"/>
        <v>0</v>
      </c>
      <c r="J2787" s="96">
        <f t="shared" si="1365"/>
        <v>0</v>
      </c>
      <c r="K2787" s="96">
        <f t="shared" si="1365"/>
        <v>0</v>
      </c>
      <c r="L2787" s="96">
        <v>0</v>
      </c>
      <c r="M2787" s="96">
        <v>0</v>
      </c>
    </row>
    <row r="2788" spans="1:13" ht="38.25">
      <c r="A2788" s="93" t="s">
        <v>148</v>
      </c>
      <c r="B2788" s="94" t="s">
        <v>1129</v>
      </c>
      <c r="C2788" s="94" t="s">
        <v>44</v>
      </c>
      <c r="D2788" s="94" t="s">
        <v>15</v>
      </c>
      <c r="E2788" s="94" t="s">
        <v>1138</v>
      </c>
      <c r="F2788" s="94" t="s">
        <v>149</v>
      </c>
      <c r="G2788" s="96">
        <v>70</v>
      </c>
      <c r="H2788" s="96">
        <f>H2789</f>
        <v>70</v>
      </c>
      <c r="I2788" s="96">
        <f t="shared" si="1365"/>
        <v>0</v>
      </c>
      <c r="J2788" s="96">
        <f t="shared" si="1365"/>
        <v>0</v>
      </c>
      <c r="K2788" s="96">
        <f t="shared" si="1365"/>
        <v>0</v>
      </c>
      <c r="L2788" s="96">
        <v>0</v>
      </c>
      <c r="M2788" s="96">
        <v>0</v>
      </c>
    </row>
    <row r="2789" spans="1:13">
      <c r="A2789" s="93" t="s">
        <v>150</v>
      </c>
      <c r="B2789" s="94" t="s">
        <v>1129</v>
      </c>
      <c r="C2789" s="94" t="s">
        <v>44</v>
      </c>
      <c r="D2789" s="94" t="s">
        <v>15</v>
      </c>
      <c r="E2789" s="94" t="s">
        <v>1138</v>
      </c>
      <c r="F2789" s="94" t="s">
        <v>151</v>
      </c>
      <c r="G2789" s="96">
        <v>70</v>
      </c>
      <c r="H2789" s="96">
        <v>70</v>
      </c>
      <c r="I2789" s="96">
        <v>0</v>
      </c>
      <c r="J2789" s="96">
        <v>0</v>
      </c>
      <c r="K2789" s="96">
        <v>0</v>
      </c>
      <c r="L2789" s="96">
        <v>0</v>
      </c>
      <c r="M2789" s="96">
        <v>0</v>
      </c>
    </row>
    <row r="2790" spans="1:13">
      <c r="A2790" s="107" t="s">
        <v>0</v>
      </c>
      <c r="B2790" s="108" t="s">
        <v>0</v>
      </c>
      <c r="C2790" s="95" t="s">
        <v>0</v>
      </c>
      <c r="D2790" s="95" t="s">
        <v>0</v>
      </c>
      <c r="E2790" s="95" t="s">
        <v>0</v>
      </c>
      <c r="F2790" s="95" t="s">
        <v>0</v>
      </c>
      <c r="G2790" s="109" t="s">
        <v>0</v>
      </c>
      <c r="H2790" s="109"/>
      <c r="I2790" s="109"/>
      <c r="J2790" s="109"/>
      <c r="K2790" s="109"/>
      <c r="L2790" s="109"/>
      <c r="M2790" s="109"/>
    </row>
    <row r="2791" spans="1:13" ht="25.5">
      <c r="A2791" s="110" t="s">
        <v>1139</v>
      </c>
      <c r="B2791" s="111" t="s">
        <v>1140</v>
      </c>
      <c r="C2791" s="95" t="s">
        <v>0</v>
      </c>
      <c r="D2791" s="95" t="s">
        <v>0</v>
      </c>
      <c r="E2791" s="95" t="s">
        <v>0</v>
      </c>
      <c r="F2791" s="95" t="s">
        <v>0</v>
      </c>
      <c r="G2791" s="112">
        <v>285572.7</v>
      </c>
      <c r="H2791" s="112">
        <f>H2792</f>
        <v>285572.7</v>
      </c>
      <c r="I2791" s="112">
        <f t="shared" ref="I2791:K2794" si="1366">I2792</f>
        <v>208448.69999999998</v>
      </c>
      <c r="J2791" s="112">
        <f t="shared" si="1366"/>
        <v>208448.69999999998</v>
      </c>
      <c r="K2791" s="112">
        <f t="shared" si="1366"/>
        <v>205649.32599000001</v>
      </c>
      <c r="L2791" s="112">
        <f t="shared" si="1342"/>
        <v>72.012950113928966</v>
      </c>
      <c r="M2791" s="112">
        <f t="shared" si="1343"/>
        <v>98.657044150431275</v>
      </c>
    </row>
    <row r="2792" spans="1:13">
      <c r="A2792" s="93" t="s">
        <v>8</v>
      </c>
      <c r="B2792" s="94" t="s">
        <v>1140</v>
      </c>
      <c r="C2792" s="94" t="s">
        <v>9</v>
      </c>
      <c r="D2792" s="95" t="s">
        <v>0</v>
      </c>
      <c r="E2792" s="95" t="s">
        <v>0</v>
      </c>
      <c r="F2792" s="95" t="s">
        <v>0</v>
      </c>
      <c r="G2792" s="96">
        <v>285572.7</v>
      </c>
      <c r="H2792" s="96">
        <f>H2793</f>
        <v>285572.7</v>
      </c>
      <c r="I2792" s="96">
        <f t="shared" si="1366"/>
        <v>208448.69999999998</v>
      </c>
      <c r="J2792" s="96">
        <f t="shared" si="1366"/>
        <v>208448.69999999998</v>
      </c>
      <c r="K2792" s="96">
        <f t="shared" si="1366"/>
        <v>205649.32599000001</v>
      </c>
      <c r="L2792" s="96">
        <f t="shared" si="1342"/>
        <v>72.012950113928966</v>
      </c>
      <c r="M2792" s="96">
        <f t="shared" si="1343"/>
        <v>98.657044150431275</v>
      </c>
    </row>
    <row r="2793" spans="1:13">
      <c r="A2793" s="93" t="s">
        <v>16</v>
      </c>
      <c r="B2793" s="94" t="s">
        <v>1140</v>
      </c>
      <c r="C2793" s="94" t="s">
        <v>9</v>
      </c>
      <c r="D2793" s="94" t="s">
        <v>17</v>
      </c>
      <c r="E2793" s="95" t="s">
        <v>0</v>
      </c>
      <c r="F2793" s="95" t="s">
        <v>0</v>
      </c>
      <c r="G2793" s="96">
        <v>285572.7</v>
      </c>
      <c r="H2793" s="96">
        <f>H2794</f>
        <v>285572.7</v>
      </c>
      <c r="I2793" s="96">
        <f t="shared" si="1366"/>
        <v>208448.69999999998</v>
      </c>
      <c r="J2793" s="96">
        <f t="shared" si="1366"/>
        <v>208448.69999999998</v>
      </c>
      <c r="K2793" s="96">
        <f t="shared" si="1366"/>
        <v>205649.32599000001</v>
      </c>
      <c r="L2793" s="96">
        <f t="shared" si="1342"/>
        <v>72.012950113928966</v>
      </c>
      <c r="M2793" s="96">
        <f t="shared" si="1343"/>
        <v>98.657044150431275</v>
      </c>
    </row>
    <row r="2794" spans="1:13" ht="25.5">
      <c r="A2794" s="93" t="s">
        <v>788</v>
      </c>
      <c r="B2794" s="94" t="s">
        <v>1140</v>
      </c>
      <c r="C2794" s="94" t="s">
        <v>9</v>
      </c>
      <c r="D2794" s="94" t="s">
        <v>17</v>
      </c>
      <c r="E2794" s="94" t="s">
        <v>789</v>
      </c>
      <c r="F2794" s="95" t="s">
        <v>0</v>
      </c>
      <c r="G2794" s="96">
        <v>285572.7</v>
      </c>
      <c r="H2794" s="96">
        <f>H2795</f>
        <v>285572.7</v>
      </c>
      <c r="I2794" s="96">
        <f t="shared" si="1366"/>
        <v>208448.69999999998</v>
      </c>
      <c r="J2794" s="96">
        <f t="shared" si="1366"/>
        <v>208448.69999999998</v>
      </c>
      <c r="K2794" s="96">
        <f t="shared" si="1366"/>
        <v>205649.32599000001</v>
      </c>
      <c r="L2794" s="96">
        <f t="shared" si="1342"/>
        <v>72.012950113928966</v>
      </c>
      <c r="M2794" s="96">
        <f t="shared" si="1343"/>
        <v>98.657044150431275</v>
      </c>
    </row>
    <row r="2795" spans="1:13" ht="25.5">
      <c r="A2795" s="93" t="s">
        <v>790</v>
      </c>
      <c r="B2795" s="94" t="s">
        <v>1140</v>
      </c>
      <c r="C2795" s="94" t="s">
        <v>9</v>
      </c>
      <c r="D2795" s="94" t="s">
        <v>17</v>
      </c>
      <c r="E2795" s="94" t="s">
        <v>791</v>
      </c>
      <c r="F2795" s="95" t="s">
        <v>0</v>
      </c>
      <c r="G2795" s="96">
        <v>285572.7</v>
      </c>
      <c r="H2795" s="96">
        <f>H2796+H2803</f>
        <v>285572.7</v>
      </c>
      <c r="I2795" s="96">
        <f t="shared" ref="I2795:K2795" si="1367">I2796+I2803</f>
        <v>208448.69999999998</v>
      </c>
      <c r="J2795" s="96">
        <f t="shared" si="1367"/>
        <v>208448.69999999998</v>
      </c>
      <c r="K2795" s="96">
        <f t="shared" si="1367"/>
        <v>205649.32599000001</v>
      </c>
      <c r="L2795" s="96">
        <f t="shared" si="1342"/>
        <v>72.012950113928966</v>
      </c>
      <c r="M2795" s="96">
        <f t="shared" si="1343"/>
        <v>98.657044150431275</v>
      </c>
    </row>
    <row r="2796" spans="1:13">
      <c r="A2796" s="93" t="s">
        <v>146</v>
      </c>
      <c r="B2796" s="94" t="s">
        <v>1140</v>
      </c>
      <c r="C2796" s="94" t="s">
        <v>9</v>
      </c>
      <c r="D2796" s="94" t="s">
        <v>17</v>
      </c>
      <c r="E2796" s="94" t="s">
        <v>792</v>
      </c>
      <c r="F2796" s="95" t="s">
        <v>0</v>
      </c>
      <c r="G2796" s="96">
        <v>202246.2</v>
      </c>
      <c r="H2796" s="96">
        <f>H2797+H2799+H2801</f>
        <v>202246.2</v>
      </c>
      <c r="I2796" s="96">
        <f t="shared" ref="I2796:K2796" si="1368">I2797+I2799+I2801</f>
        <v>152177.59999999998</v>
      </c>
      <c r="J2796" s="96">
        <f t="shared" si="1368"/>
        <v>152177.59999999998</v>
      </c>
      <c r="K2796" s="96">
        <f t="shared" si="1368"/>
        <v>149711.28912</v>
      </c>
      <c r="L2796" s="96">
        <f t="shared" ref="L2796:L2859" si="1369">K2796/H2796*100</f>
        <v>74.024277894961671</v>
      </c>
      <c r="M2796" s="96">
        <f t="shared" ref="M2796:M2859" si="1370">K2796/I2796*100</f>
        <v>98.379320688458762</v>
      </c>
    </row>
    <row r="2797" spans="1:13" ht="38.25">
      <c r="A2797" s="93" t="s">
        <v>148</v>
      </c>
      <c r="B2797" s="94" t="s">
        <v>1140</v>
      </c>
      <c r="C2797" s="94" t="s">
        <v>9</v>
      </c>
      <c r="D2797" s="94" t="s">
        <v>17</v>
      </c>
      <c r="E2797" s="94" t="s">
        <v>792</v>
      </c>
      <c r="F2797" s="94" t="s">
        <v>149</v>
      </c>
      <c r="G2797" s="96">
        <v>148676.4</v>
      </c>
      <c r="H2797" s="96">
        <f>H2798</f>
        <v>148676.4</v>
      </c>
      <c r="I2797" s="96">
        <f t="shared" ref="I2797:K2797" si="1371">I2798</f>
        <v>110468.4</v>
      </c>
      <c r="J2797" s="96">
        <f t="shared" si="1371"/>
        <v>110468.4</v>
      </c>
      <c r="K2797" s="96">
        <f t="shared" si="1371"/>
        <v>110312.61061</v>
      </c>
      <c r="L2797" s="96">
        <f t="shared" si="1369"/>
        <v>74.196449880411421</v>
      </c>
      <c r="M2797" s="96">
        <f t="shared" si="1370"/>
        <v>99.858973797031553</v>
      </c>
    </row>
    <row r="2798" spans="1:13">
      <c r="A2798" s="93" t="s">
        <v>150</v>
      </c>
      <c r="B2798" s="94" t="s">
        <v>1140</v>
      </c>
      <c r="C2798" s="94" t="s">
        <v>9</v>
      </c>
      <c r="D2798" s="94" t="s">
        <v>17</v>
      </c>
      <c r="E2798" s="94" t="s">
        <v>792</v>
      </c>
      <c r="F2798" s="94" t="s">
        <v>151</v>
      </c>
      <c r="G2798" s="96">
        <v>148676.4</v>
      </c>
      <c r="H2798" s="96">
        <f>144576.4+4100</f>
        <v>148676.4</v>
      </c>
      <c r="I2798" s="96">
        <v>110468.4</v>
      </c>
      <c r="J2798" s="96">
        <v>110468.4</v>
      </c>
      <c r="K2798" s="96">
        <v>110312.61061</v>
      </c>
      <c r="L2798" s="96">
        <f t="shared" si="1369"/>
        <v>74.196449880411421</v>
      </c>
      <c r="M2798" s="96">
        <f t="shared" si="1370"/>
        <v>99.858973797031553</v>
      </c>
    </row>
    <row r="2799" spans="1:13">
      <c r="A2799" s="93" t="s">
        <v>152</v>
      </c>
      <c r="B2799" s="94" t="s">
        <v>1140</v>
      </c>
      <c r="C2799" s="94" t="s">
        <v>9</v>
      </c>
      <c r="D2799" s="94" t="s">
        <v>17</v>
      </c>
      <c r="E2799" s="94" t="s">
        <v>792</v>
      </c>
      <c r="F2799" s="94" t="s">
        <v>153</v>
      </c>
      <c r="G2799" s="96">
        <v>52141.8</v>
      </c>
      <c r="H2799" s="96">
        <f>H2800</f>
        <v>52141.8</v>
      </c>
      <c r="I2799" s="96">
        <f t="shared" ref="I2799:K2799" si="1372">I2800</f>
        <v>40319.199999999997</v>
      </c>
      <c r="J2799" s="96">
        <f t="shared" si="1372"/>
        <v>40319.199999999997</v>
      </c>
      <c r="K2799" s="96">
        <f t="shared" si="1372"/>
        <v>38078.081559999999</v>
      </c>
      <c r="L2799" s="96">
        <f t="shared" si="1369"/>
        <v>73.027938352722771</v>
      </c>
      <c r="M2799" s="96">
        <f t="shared" si="1370"/>
        <v>94.441560249211292</v>
      </c>
    </row>
    <row r="2800" spans="1:13" ht="25.5">
      <c r="A2800" s="93" t="s">
        <v>154</v>
      </c>
      <c r="B2800" s="94" t="s">
        <v>1140</v>
      </c>
      <c r="C2800" s="94" t="s">
        <v>9</v>
      </c>
      <c r="D2800" s="94" t="s">
        <v>17</v>
      </c>
      <c r="E2800" s="94" t="s">
        <v>792</v>
      </c>
      <c r="F2800" s="94" t="s">
        <v>155</v>
      </c>
      <c r="G2800" s="96">
        <v>52141.8</v>
      </c>
      <c r="H2800" s="96">
        <v>52141.8</v>
      </c>
      <c r="I2800" s="96">
        <v>40319.199999999997</v>
      </c>
      <c r="J2800" s="96">
        <v>40319.199999999997</v>
      </c>
      <c r="K2800" s="96">
        <v>38078.081559999999</v>
      </c>
      <c r="L2800" s="96">
        <f t="shared" si="1369"/>
        <v>73.027938352722771</v>
      </c>
      <c r="M2800" s="96">
        <f t="shared" si="1370"/>
        <v>94.441560249211292</v>
      </c>
    </row>
    <row r="2801" spans="1:15">
      <c r="A2801" s="93" t="s">
        <v>160</v>
      </c>
      <c r="B2801" s="94" t="s">
        <v>1140</v>
      </c>
      <c r="C2801" s="94" t="s">
        <v>9</v>
      </c>
      <c r="D2801" s="94" t="s">
        <v>17</v>
      </c>
      <c r="E2801" s="94" t="s">
        <v>792</v>
      </c>
      <c r="F2801" s="94" t="s">
        <v>161</v>
      </c>
      <c r="G2801" s="96">
        <v>1428</v>
      </c>
      <c r="H2801" s="96">
        <f>H2802</f>
        <v>1428</v>
      </c>
      <c r="I2801" s="96">
        <f t="shared" ref="I2801:K2801" si="1373">I2802</f>
        <v>1390</v>
      </c>
      <c r="J2801" s="96">
        <f t="shared" si="1373"/>
        <v>1390</v>
      </c>
      <c r="K2801" s="96">
        <f t="shared" si="1373"/>
        <v>1320.5969500000001</v>
      </c>
      <c r="L2801" s="96">
        <f t="shared" si="1369"/>
        <v>92.478778011204483</v>
      </c>
      <c r="M2801" s="96">
        <f t="shared" si="1370"/>
        <v>95.006974820143895</v>
      </c>
    </row>
    <row r="2802" spans="1:15">
      <c r="A2802" s="93" t="s">
        <v>162</v>
      </c>
      <c r="B2802" s="94" t="s">
        <v>1140</v>
      </c>
      <c r="C2802" s="94" t="s">
        <v>9</v>
      </c>
      <c r="D2802" s="94" t="s">
        <v>17</v>
      </c>
      <c r="E2802" s="94" t="s">
        <v>792</v>
      </c>
      <c r="F2802" s="94" t="s">
        <v>163</v>
      </c>
      <c r="G2802" s="96">
        <v>1428</v>
      </c>
      <c r="H2802" s="96">
        <v>1428</v>
      </c>
      <c r="I2802" s="96">
        <v>1390</v>
      </c>
      <c r="J2802" s="96">
        <v>1390</v>
      </c>
      <c r="K2802" s="96">
        <v>1320.5969500000001</v>
      </c>
      <c r="L2802" s="96">
        <f t="shared" si="1369"/>
        <v>92.478778011204483</v>
      </c>
      <c r="M2802" s="96">
        <f t="shared" si="1370"/>
        <v>95.006974820143895</v>
      </c>
    </row>
    <row r="2803" spans="1:15">
      <c r="A2803" s="93" t="s">
        <v>1141</v>
      </c>
      <c r="B2803" s="94" t="s">
        <v>1140</v>
      </c>
      <c r="C2803" s="94" t="s">
        <v>9</v>
      </c>
      <c r="D2803" s="94" t="s">
        <v>17</v>
      </c>
      <c r="E2803" s="94" t="s">
        <v>1142</v>
      </c>
      <c r="F2803" s="95" t="s">
        <v>0</v>
      </c>
      <c r="G2803" s="96">
        <v>83326.5</v>
      </c>
      <c r="H2803" s="103">
        <f>H2804</f>
        <v>83326.5</v>
      </c>
      <c r="I2803" s="103">
        <f t="shared" ref="I2803:K2804" si="1374">I2804</f>
        <v>56271.1</v>
      </c>
      <c r="J2803" s="103">
        <f t="shared" si="1374"/>
        <v>56271.1</v>
      </c>
      <c r="K2803" s="103">
        <f t="shared" si="1374"/>
        <v>55938.036870000004</v>
      </c>
      <c r="L2803" s="96">
        <f t="shared" si="1369"/>
        <v>67.131148998217867</v>
      </c>
      <c r="M2803" s="96">
        <f t="shared" si="1370"/>
        <v>99.408109793481927</v>
      </c>
    </row>
    <row r="2804" spans="1:15">
      <c r="A2804" s="93" t="s">
        <v>152</v>
      </c>
      <c r="B2804" s="94" t="s">
        <v>1140</v>
      </c>
      <c r="C2804" s="94" t="s">
        <v>9</v>
      </c>
      <c r="D2804" s="94" t="s">
        <v>17</v>
      </c>
      <c r="E2804" s="94" t="s">
        <v>1142</v>
      </c>
      <c r="F2804" s="94" t="s">
        <v>153</v>
      </c>
      <c r="G2804" s="96">
        <v>83326.5</v>
      </c>
      <c r="H2804" s="96">
        <f>H2805</f>
        <v>83326.5</v>
      </c>
      <c r="I2804" s="96">
        <f t="shared" si="1374"/>
        <v>56271.1</v>
      </c>
      <c r="J2804" s="96">
        <f t="shared" si="1374"/>
        <v>56271.1</v>
      </c>
      <c r="K2804" s="96">
        <f t="shared" si="1374"/>
        <v>55938.036870000004</v>
      </c>
      <c r="L2804" s="96">
        <f t="shared" si="1369"/>
        <v>67.131148998217867</v>
      </c>
      <c r="M2804" s="96">
        <f t="shared" si="1370"/>
        <v>99.408109793481927</v>
      </c>
    </row>
    <row r="2805" spans="1:15" ht="25.5">
      <c r="A2805" s="93" t="s">
        <v>154</v>
      </c>
      <c r="B2805" s="94" t="s">
        <v>1140</v>
      </c>
      <c r="C2805" s="94" t="s">
        <v>9</v>
      </c>
      <c r="D2805" s="94" t="s">
        <v>17</v>
      </c>
      <c r="E2805" s="94" t="s">
        <v>1142</v>
      </c>
      <c r="F2805" s="94" t="s">
        <v>155</v>
      </c>
      <c r="G2805" s="96">
        <v>83326.5</v>
      </c>
      <c r="H2805" s="96">
        <v>83326.5</v>
      </c>
      <c r="I2805" s="96">
        <v>56271.1</v>
      </c>
      <c r="J2805" s="96">
        <v>56271.1</v>
      </c>
      <c r="K2805" s="96">
        <v>55938.036870000004</v>
      </c>
      <c r="L2805" s="96">
        <f t="shared" si="1369"/>
        <v>67.131148998217867</v>
      </c>
      <c r="M2805" s="96">
        <f t="shared" si="1370"/>
        <v>99.408109793481927</v>
      </c>
    </row>
    <row r="2806" spans="1:15">
      <c r="A2806" s="107" t="s">
        <v>0</v>
      </c>
      <c r="B2806" s="108" t="s">
        <v>0</v>
      </c>
      <c r="C2806" s="95" t="s">
        <v>0</v>
      </c>
      <c r="D2806" s="95" t="s">
        <v>0</v>
      </c>
      <c r="E2806" s="95" t="s">
        <v>0</v>
      </c>
      <c r="F2806" s="95" t="s">
        <v>0</v>
      </c>
      <c r="G2806" s="109" t="s">
        <v>0</v>
      </c>
      <c r="H2806" s="109"/>
      <c r="I2806" s="109"/>
      <c r="J2806" s="109"/>
      <c r="K2806" s="109"/>
      <c r="L2806" s="109"/>
      <c r="M2806" s="109"/>
    </row>
    <row r="2807" spans="1:15" ht="25.5">
      <c r="A2807" s="110" t="s">
        <v>1143</v>
      </c>
      <c r="B2807" s="111" t="s">
        <v>1144</v>
      </c>
      <c r="C2807" s="95" t="s">
        <v>0</v>
      </c>
      <c r="D2807" s="95" t="s">
        <v>0</v>
      </c>
      <c r="E2807" s="95" t="s">
        <v>0</v>
      </c>
      <c r="F2807" s="95" t="s">
        <v>0</v>
      </c>
      <c r="G2807" s="112">
        <v>28036</v>
      </c>
      <c r="H2807" s="112">
        <f>H2808</f>
        <v>28036</v>
      </c>
      <c r="I2807" s="112">
        <f t="shared" ref="I2807:K2811" si="1375">I2808</f>
        <v>22219.699999999997</v>
      </c>
      <c r="J2807" s="112">
        <f t="shared" si="1375"/>
        <v>21201</v>
      </c>
      <c r="K2807" s="112">
        <f t="shared" si="1375"/>
        <v>19541.00791</v>
      </c>
      <c r="L2807" s="112">
        <f t="shared" si="1369"/>
        <v>69.699700064203157</v>
      </c>
      <c r="M2807" s="112">
        <f t="shared" si="1370"/>
        <v>87.944517297713304</v>
      </c>
      <c r="O2807" s="55"/>
    </row>
    <row r="2808" spans="1:15">
      <c r="A2808" s="93" t="s">
        <v>8</v>
      </c>
      <c r="B2808" s="94" t="s">
        <v>1144</v>
      </c>
      <c r="C2808" s="94" t="s">
        <v>9</v>
      </c>
      <c r="D2808" s="95" t="s">
        <v>0</v>
      </c>
      <c r="E2808" s="95" t="s">
        <v>0</v>
      </c>
      <c r="F2808" s="95" t="s">
        <v>0</v>
      </c>
      <c r="G2808" s="96">
        <v>28036</v>
      </c>
      <c r="H2808" s="96">
        <f>H2809</f>
        <v>28036</v>
      </c>
      <c r="I2808" s="96">
        <f t="shared" si="1375"/>
        <v>22219.699999999997</v>
      </c>
      <c r="J2808" s="96">
        <f t="shared" si="1375"/>
        <v>21201</v>
      </c>
      <c r="K2808" s="96">
        <f t="shared" si="1375"/>
        <v>19541.00791</v>
      </c>
      <c r="L2808" s="96">
        <f t="shared" si="1369"/>
        <v>69.699700064203157</v>
      </c>
      <c r="M2808" s="96">
        <f t="shared" si="1370"/>
        <v>87.944517297713304</v>
      </c>
    </row>
    <row r="2809" spans="1:15" ht="25.5">
      <c r="A2809" s="93" t="s">
        <v>18</v>
      </c>
      <c r="B2809" s="94" t="s">
        <v>1144</v>
      </c>
      <c r="C2809" s="94" t="s">
        <v>9</v>
      </c>
      <c r="D2809" s="94" t="s">
        <v>19</v>
      </c>
      <c r="E2809" s="95" t="s">
        <v>0</v>
      </c>
      <c r="F2809" s="95" t="s">
        <v>0</v>
      </c>
      <c r="G2809" s="96">
        <v>28036</v>
      </c>
      <c r="H2809" s="96">
        <f>H2810</f>
        <v>28036</v>
      </c>
      <c r="I2809" s="96">
        <f t="shared" si="1375"/>
        <v>22219.699999999997</v>
      </c>
      <c r="J2809" s="96">
        <f t="shared" si="1375"/>
        <v>21201</v>
      </c>
      <c r="K2809" s="96">
        <f t="shared" si="1375"/>
        <v>19541.00791</v>
      </c>
      <c r="L2809" s="96">
        <f t="shared" si="1369"/>
        <v>69.699700064203157</v>
      </c>
      <c r="M2809" s="96">
        <f t="shared" si="1370"/>
        <v>87.944517297713304</v>
      </c>
    </row>
    <row r="2810" spans="1:15" ht="38.25">
      <c r="A2810" s="93" t="s">
        <v>649</v>
      </c>
      <c r="B2810" s="94" t="s">
        <v>1144</v>
      </c>
      <c r="C2810" s="94" t="s">
        <v>9</v>
      </c>
      <c r="D2810" s="94" t="s">
        <v>19</v>
      </c>
      <c r="E2810" s="94" t="s">
        <v>650</v>
      </c>
      <c r="F2810" s="95" t="s">
        <v>0</v>
      </c>
      <c r="G2810" s="96">
        <v>28036</v>
      </c>
      <c r="H2810" s="96">
        <f>H2811</f>
        <v>28036</v>
      </c>
      <c r="I2810" s="96">
        <f t="shared" si="1375"/>
        <v>22219.699999999997</v>
      </c>
      <c r="J2810" s="96">
        <f t="shared" si="1375"/>
        <v>21201</v>
      </c>
      <c r="K2810" s="96">
        <f t="shared" si="1375"/>
        <v>19541.00791</v>
      </c>
      <c r="L2810" s="96">
        <f t="shared" si="1369"/>
        <v>69.699700064203157</v>
      </c>
      <c r="M2810" s="96">
        <f t="shared" si="1370"/>
        <v>87.944517297713304</v>
      </c>
    </row>
    <row r="2811" spans="1:15" ht="25.5">
      <c r="A2811" s="93" t="s">
        <v>1145</v>
      </c>
      <c r="B2811" s="94" t="s">
        <v>1144</v>
      </c>
      <c r="C2811" s="94" t="s">
        <v>9</v>
      </c>
      <c r="D2811" s="94" t="s">
        <v>19</v>
      </c>
      <c r="E2811" s="94" t="s">
        <v>1146</v>
      </c>
      <c r="F2811" s="95" t="s">
        <v>0</v>
      </c>
      <c r="G2811" s="96">
        <v>28036</v>
      </c>
      <c r="H2811" s="96">
        <f>H2812</f>
        <v>28036</v>
      </c>
      <c r="I2811" s="96">
        <f t="shared" si="1375"/>
        <v>22219.699999999997</v>
      </c>
      <c r="J2811" s="96">
        <f t="shared" si="1375"/>
        <v>21201</v>
      </c>
      <c r="K2811" s="96">
        <f t="shared" si="1375"/>
        <v>19541.00791</v>
      </c>
      <c r="L2811" s="96">
        <f t="shared" si="1369"/>
        <v>69.699700064203157</v>
      </c>
      <c r="M2811" s="96">
        <f t="shared" si="1370"/>
        <v>87.944517297713304</v>
      </c>
    </row>
    <row r="2812" spans="1:15">
      <c r="A2812" s="93" t="s">
        <v>146</v>
      </c>
      <c r="B2812" s="94" t="s">
        <v>1144</v>
      </c>
      <c r="C2812" s="94" t="s">
        <v>9</v>
      </c>
      <c r="D2812" s="94" t="s">
        <v>19</v>
      </c>
      <c r="E2812" s="94" t="s">
        <v>1147</v>
      </c>
      <c r="F2812" s="95" t="s">
        <v>0</v>
      </c>
      <c r="G2812" s="96">
        <v>28036</v>
      </c>
      <c r="H2812" s="96">
        <f>H2813+H2815+H2817</f>
        <v>28036</v>
      </c>
      <c r="I2812" s="96">
        <f t="shared" ref="I2812:K2812" si="1376">I2813+I2815+I2817</f>
        <v>22219.699999999997</v>
      </c>
      <c r="J2812" s="96">
        <f t="shared" si="1376"/>
        <v>21201</v>
      </c>
      <c r="K2812" s="96">
        <f t="shared" si="1376"/>
        <v>19541.00791</v>
      </c>
      <c r="L2812" s="96">
        <f t="shared" si="1369"/>
        <v>69.699700064203157</v>
      </c>
      <c r="M2812" s="96">
        <f t="shared" si="1370"/>
        <v>87.944517297713304</v>
      </c>
    </row>
    <row r="2813" spans="1:15" ht="38.25">
      <c r="A2813" s="93" t="s">
        <v>148</v>
      </c>
      <c r="B2813" s="94" t="s">
        <v>1144</v>
      </c>
      <c r="C2813" s="94" t="s">
        <v>9</v>
      </c>
      <c r="D2813" s="94" t="s">
        <v>19</v>
      </c>
      <c r="E2813" s="94" t="s">
        <v>1147</v>
      </c>
      <c r="F2813" s="94" t="s">
        <v>149</v>
      </c>
      <c r="G2813" s="96">
        <v>26032.400000000001</v>
      </c>
      <c r="H2813" s="96">
        <f>H2814</f>
        <v>26032.400000000001</v>
      </c>
      <c r="I2813" s="96">
        <f t="shared" ref="I2813:K2813" si="1377">I2814</f>
        <v>20448.599999999999</v>
      </c>
      <c r="J2813" s="96">
        <f t="shared" si="1377"/>
        <v>19420.400000000001</v>
      </c>
      <c r="K2813" s="96">
        <f t="shared" si="1377"/>
        <v>17900.781040000002</v>
      </c>
      <c r="L2813" s="96">
        <f t="shared" si="1369"/>
        <v>68.763467986048155</v>
      </c>
      <c r="M2813" s="96">
        <f t="shared" si="1370"/>
        <v>87.540374597771986</v>
      </c>
    </row>
    <row r="2814" spans="1:15">
      <c r="A2814" s="93" t="s">
        <v>150</v>
      </c>
      <c r="B2814" s="94" t="s">
        <v>1144</v>
      </c>
      <c r="C2814" s="94" t="s">
        <v>9</v>
      </c>
      <c r="D2814" s="94" t="s">
        <v>19</v>
      </c>
      <c r="E2814" s="94" t="s">
        <v>1147</v>
      </c>
      <c r="F2814" s="94" t="s">
        <v>151</v>
      </c>
      <c r="G2814" s="96">
        <v>26032.400000000001</v>
      </c>
      <c r="H2814" s="96">
        <f>23823.4+2209</f>
        <v>26032.400000000001</v>
      </c>
      <c r="I2814" s="96">
        <v>20448.599999999999</v>
      </c>
      <c r="J2814" s="96">
        <v>19420.400000000001</v>
      </c>
      <c r="K2814" s="96">
        <v>17900.781040000002</v>
      </c>
      <c r="L2814" s="96">
        <f t="shared" si="1369"/>
        <v>68.763467986048155</v>
      </c>
      <c r="M2814" s="96">
        <f t="shared" si="1370"/>
        <v>87.540374597771986</v>
      </c>
    </row>
    <row r="2815" spans="1:15">
      <c r="A2815" s="93" t="s">
        <v>152</v>
      </c>
      <c r="B2815" s="94" t="s">
        <v>1144</v>
      </c>
      <c r="C2815" s="94" t="s">
        <v>9</v>
      </c>
      <c r="D2815" s="94" t="s">
        <v>19</v>
      </c>
      <c r="E2815" s="94" t="s">
        <v>1147</v>
      </c>
      <c r="F2815" s="94" t="s">
        <v>153</v>
      </c>
      <c r="G2815" s="96">
        <v>1999.6</v>
      </c>
      <c r="H2815" s="96">
        <f>H2816</f>
        <v>1999.6</v>
      </c>
      <c r="I2815" s="96">
        <f t="shared" ref="I2815:K2815" si="1378">I2816</f>
        <v>1767.6</v>
      </c>
      <c r="J2815" s="96">
        <f t="shared" si="1378"/>
        <v>1777.6</v>
      </c>
      <c r="K2815" s="96">
        <f t="shared" si="1378"/>
        <v>1639.72687</v>
      </c>
      <c r="L2815" s="96">
        <f t="shared" si="1369"/>
        <v>82.00274404880976</v>
      </c>
      <c r="M2815" s="96">
        <f t="shared" si="1370"/>
        <v>92.765720185562344</v>
      </c>
    </row>
    <row r="2816" spans="1:15" ht="25.5">
      <c r="A2816" s="93" t="s">
        <v>154</v>
      </c>
      <c r="B2816" s="94" t="s">
        <v>1144</v>
      </c>
      <c r="C2816" s="94" t="s">
        <v>9</v>
      </c>
      <c r="D2816" s="94" t="s">
        <v>19</v>
      </c>
      <c r="E2816" s="94" t="s">
        <v>1147</v>
      </c>
      <c r="F2816" s="94" t="s">
        <v>155</v>
      </c>
      <c r="G2816" s="96">
        <v>1999.6</v>
      </c>
      <c r="H2816" s="96">
        <v>1999.6</v>
      </c>
      <c r="I2816" s="96">
        <v>1767.6</v>
      </c>
      <c r="J2816" s="96">
        <v>1777.6</v>
      </c>
      <c r="K2816" s="96">
        <v>1639.72687</v>
      </c>
      <c r="L2816" s="96">
        <f t="shared" si="1369"/>
        <v>82.00274404880976</v>
      </c>
      <c r="M2816" s="96">
        <f t="shared" si="1370"/>
        <v>92.765720185562344</v>
      </c>
    </row>
    <row r="2817" spans="1:13">
      <c r="A2817" s="93" t="s">
        <v>160</v>
      </c>
      <c r="B2817" s="94" t="s">
        <v>1144</v>
      </c>
      <c r="C2817" s="94" t="s">
        <v>9</v>
      </c>
      <c r="D2817" s="94" t="s">
        <v>19</v>
      </c>
      <c r="E2817" s="94" t="s">
        <v>1147</v>
      </c>
      <c r="F2817" s="94" t="s">
        <v>161</v>
      </c>
      <c r="G2817" s="96">
        <v>4</v>
      </c>
      <c r="H2817" s="96">
        <f>H2818</f>
        <v>4</v>
      </c>
      <c r="I2817" s="96">
        <f t="shared" ref="I2817:K2817" si="1379">I2818</f>
        <v>3.5</v>
      </c>
      <c r="J2817" s="96">
        <f t="shared" si="1379"/>
        <v>3</v>
      </c>
      <c r="K2817" s="96">
        <f t="shared" si="1379"/>
        <v>0.5</v>
      </c>
      <c r="L2817" s="96">
        <f t="shared" si="1369"/>
        <v>12.5</v>
      </c>
      <c r="M2817" s="96">
        <f t="shared" si="1370"/>
        <v>14.285714285714285</v>
      </c>
    </row>
    <row r="2818" spans="1:13">
      <c r="A2818" s="93" t="s">
        <v>162</v>
      </c>
      <c r="B2818" s="94" t="s">
        <v>1144</v>
      </c>
      <c r="C2818" s="94" t="s">
        <v>9</v>
      </c>
      <c r="D2818" s="94" t="s">
        <v>19</v>
      </c>
      <c r="E2818" s="94" t="s">
        <v>1147</v>
      </c>
      <c r="F2818" s="94" t="s">
        <v>163</v>
      </c>
      <c r="G2818" s="96">
        <v>4</v>
      </c>
      <c r="H2818" s="96">
        <v>4</v>
      </c>
      <c r="I2818" s="96">
        <v>3.5</v>
      </c>
      <c r="J2818" s="96">
        <v>3</v>
      </c>
      <c r="K2818" s="96">
        <v>0.5</v>
      </c>
      <c r="L2818" s="96">
        <f t="shared" si="1369"/>
        <v>12.5</v>
      </c>
      <c r="M2818" s="96">
        <f t="shared" si="1370"/>
        <v>14.285714285714285</v>
      </c>
    </row>
    <row r="2819" spans="1:13">
      <c r="A2819" s="107" t="s">
        <v>0</v>
      </c>
      <c r="B2819" s="108" t="s">
        <v>0</v>
      </c>
      <c r="C2819" s="95" t="s">
        <v>0</v>
      </c>
      <c r="D2819" s="95" t="s">
        <v>0</v>
      </c>
      <c r="E2819" s="95" t="s">
        <v>0</v>
      </c>
      <c r="F2819" s="95" t="s">
        <v>0</v>
      </c>
      <c r="G2819" s="109" t="s">
        <v>0</v>
      </c>
      <c r="H2819" s="109"/>
      <c r="I2819" s="109"/>
      <c r="J2819" s="109"/>
      <c r="K2819" s="109"/>
      <c r="L2819" s="109"/>
      <c r="M2819" s="109"/>
    </row>
    <row r="2820" spans="1:13" ht="38.25">
      <c r="A2820" s="110" t="s">
        <v>1148</v>
      </c>
      <c r="B2820" s="111" t="s">
        <v>1149</v>
      </c>
      <c r="C2820" s="95" t="s">
        <v>0</v>
      </c>
      <c r="D2820" s="95" t="s">
        <v>0</v>
      </c>
      <c r="E2820" s="95" t="s">
        <v>0</v>
      </c>
      <c r="F2820" s="95" t="s">
        <v>0</v>
      </c>
      <c r="G2820" s="112">
        <v>28237.599999999999</v>
      </c>
      <c r="H2820" s="112">
        <f>H2821</f>
        <v>28237.599999999999</v>
      </c>
      <c r="I2820" s="112">
        <f t="shared" ref="I2820:K2824" si="1380">I2821</f>
        <v>21816.9</v>
      </c>
      <c r="J2820" s="112">
        <f t="shared" si="1380"/>
        <v>21816.9</v>
      </c>
      <c r="K2820" s="112">
        <f t="shared" si="1380"/>
        <v>20501.336459999999</v>
      </c>
      <c r="L2820" s="112">
        <f t="shared" si="1369"/>
        <v>72.602970719891204</v>
      </c>
      <c r="M2820" s="112">
        <f t="shared" si="1370"/>
        <v>93.969979511296273</v>
      </c>
    </row>
    <row r="2821" spans="1:13">
      <c r="A2821" s="93" t="s">
        <v>33</v>
      </c>
      <c r="B2821" s="94" t="s">
        <v>1149</v>
      </c>
      <c r="C2821" s="94" t="s">
        <v>15</v>
      </c>
      <c r="D2821" s="95" t="s">
        <v>0</v>
      </c>
      <c r="E2821" s="95" t="s">
        <v>0</v>
      </c>
      <c r="F2821" s="95" t="s">
        <v>0</v>
      </c>
      <c r="G2821" s="96">
        <v>28237.599999999999</v>
      </c>
      <c r="H2821" s="96">
        <f>H2822</f>
        <v>28237.599999999999</v>
      </c>
      <c r="I2821" s="96">
        <f t="shared" si="1380"/>
        <v>21816.9</v>
      </c>
      <c r="J2821" s="96">
        <f t="shared" si="1380"/>
        <v>21816.9</v>
      </c>
      <c r="K2821" s="96">
        <f t="shared" si="1380"/>
        <v>20501.336459999999</v>
      </c>
      <c r="L2821" s="96">
        <f t="shared" si="1369"/>
        <v>72.602970719891204</v>
      </c>
      <c r="M2821" s="96">
        <f t="shared" si="1370"/>
        <v>93.969979511296273</v>
      </c>
    </row>
    <row r="2822" spans="1:13">
      <c r="A2822" s="93" t="s">
        <v>43</v>
      </c>
      <c r="B2822" s="94" t="s">
        <v>1149</v>
      </c>
      <c r="C2822" s="94" t="s">
        <v>15</v>
      </c>
      <c r="D2822" s="94" t="s">
        <v>44</v>
      </c>
      <c r="E2822" s="95" t="s">
        <v>0</v>
      </c>
      <c r="F2822" s="95" t="s">
        <v>0</v>
      </c>
      <c r="G2822" s="96">
        <v>28237.599999999999</v>
      </c>
      <c r="H2822" s="96">
        <f>H2823</f>
        <v>28237.599999999999</v>
      </c>
      <c r="I2822" s="96">
        <f t="shared" si="1380"/>
        <v>21816.9</v>
      </c>
      <c r="J2822" s="96">
        <f t="shared" si="1380"/>
        <v>21816.9</v>
      </c>
      <c r="K2822" s="96">
        <f t="shared" si="1380"/>
        <v>20501.336459999999</v>
      </c>
      <c r="L2822" s="96">
        <f t="shared" si="1369"/>
        <v>72.602970719891204</v>
      </c>
      <c r="M2822" s="96">
        <f t="shared" si="1370"/>
        <v>93.969979511296273</v>
      </c>
    </row>
    <row r="2823" spans="1:13" ht="25.5">
      <c r="A2823" s="93" t="s">
        <v>700</v>
      </c>
      <c r="B2823" s="94" t="s">
        <v>1149</v>
      </c>
      <c r="C2823" s="94" t="s">
        <v>15</v>
      </c>
      <c r="D2823" s="94" t="s">
        <v>44</v>
      </c>
      <c r="E2823" s="94" t="s">
        <v>701</v>
      </c>
      <c r="F2823" s="95" t="s">
        <v>0</v>
      </c>
      <c r="G2823" s="96">
        <v>28237.599999999999</v>
      </c>
      <c r="H2823" s="96">
        <f>H2824</f>
        <v>28237.599999999999</v>
      </c>
      <c r="I2823" s="96">
        <f t="shared" si="1380"/>
        <v>21816.9</v>
      </c>
      <c r="J2823" s="96">
        <f t="shared" si="1380"/>
        <v>21816.9</v>
      </c>
      <c r="K2823" s="96">
        <f t="shared" si="1380"/>
        <v>20501.336459999999</v>
      </c>
      <c r="L2823" s="96">
        <f t="shared" si="1369"/>
        <v>72.602970719891204</v>
      </c>
      <c r="M2823" s="96">
        <f t="shared" si="1370"/>
        <v>93.969979511296273</v>
      </c>
    </row>
    <row r="2824" spans="1:13" ht="25.5">
      <c r="A2824" s="93" t="s">
        <v>702</v>
      </c>
      <c r="B2824" s="94" t="s">
        <v>1149</v>
      </c>
      <c r="C2824" s="94" t="s">
        <v>15</v>
      </c>
      <c r="D2824" s="94" t="s">
        <v>44</v>
      </c>
      <c r="E2824" s="94" t="s">
        <v>703</v>
      </c>
      <c r="F2824" s="95" t="s">
        <v>0</v>
      </c>
      <c r="G2824" s="96">
        <v>28237.599999999999</v>
      </c>
      <c r="H2824" s="96">
        <f>H2825</f>
        <v>28237.599999999999</v>
      </c>
      <c r="I2824" s="96">
        <f t="shared" si="1380"/>
        <v>21816.9</v>
      </c>
      <c r="J2824" s="96">
        <f t="shared" si="1380"/>
        <v>21816.9</v>
      </c>
      <c r="K2824" s="96">
        <f t="shared" si="1380"/>
        <v>20501.336459999999</v>
      </c>
      <c r="L2824" s="96">
        <f t="shared" si="1369"/>
        <v>72.602970719891204</v>
      </c>
      <c r="M2824" s="96">
        <f t="shared" si="1370"/>
        <v>93.969979511296273</v>
      </c>
    </row>
    <row r="2825" spans="1:13">
      <c r="A2825" s="93" t="s">
        <v>146</v>
      </c>
      <c r="B2825" s="94" t="s">
        <v>1149</v>
      </c>
      <c r="C2825" s="94" t="s">
        <v>15</v>
      </c>
      <c r="D2825" s="94" t="s">
        <v>44</v>
      </c>
      <c r="E2825" s="94" t="s">
        <v>722</v>
      </c>
      <c r="F2825" s="95" t="s">
        <v>0</v>
      </c>
      <c r="G2825" s="96">
        <v>28237.599999999999</v>
      </c>
      <c r="H2825" s="96">
        <f>H2826+H2828+H2830</f>
        <v>28237.599999999999</v>
      </c>
      <c r="I2825" s="96">
        <f t="shared" ref="I2825:K2825" si="1381">I2826+I2828+I2830</f>
        <v>21816.9</v>
      </c>
      <c r="J2825" s="96">
        <f t="shared" si="1381"/>
        <v>21816.9</v>
      </c>
      <c r="K2825" s="96">
        <f t="shared" si="1381"/>
        <v>20501.336459999999</v>
      </c>
      <c r="L2825" s="96">
        <f t="shared" si="1369"/>
        <v>72.602970719891204</v>
      </c>
      <c r="M2825" s="96">
        <f t="shared" si="1370"/>
        <v>93.969979511296273</v>
      </c>
    </row>
    <row r="2826" spans="1:13" ht="38.25">
      <c r="A2826" s="93" t="s">
        <v>148</v>
      </c>
      <c r="B2826" s="94" t="s">
        <v>1149</v>
      </c>
      <c r="C2826" s="94" t="s">
        <v>15</v>
      </c>
      <c r="D2826" s="94" t="s">
        <v>44</v>
      </c>
      <c r="E2826" s="94" t="s">
        <v>722</v>
      </c>
      <c r="F2826" s="94" t="s">
        <v>149</v>
      </c>
      <c r="G2826" s="96">
        <v>24708.3</v>
      </c>
      <c r="H2826" s="96">
        <f>H2827</f>
        <v>24708.3</v>
      </c>
      <c r="I2826" s="96">
        <f t="shared" ref="I2826:K2826" si="1382">I2827</f>
        <v>19036</v>
      </c>
      <c r="J2826" s="96">
        <f t="shared" si="1382"/>
        <v>19036</v>
      </c>
      <c r="K2826" s="96">
        <f t="shared" si="1382"/>
        <v>18141.460749999998</v>
      </c>
      <c r="L2826" s="96">
        <f t="shared" si="1369"/>
        <v>73.422537163625179</v>
      </c>
      <c r="M2826" s="96">
        <f t="shared" si="1370"/>
        <v>95.300802426980454</v>
      </c>
    </row>
    <row r="2827" spans="1:13">
      <c r="A2827" s="93" t="s">
        <v>150</v>
      </c>
      <c r="B2827" s="94" t="s">
        <v>1149</v>
      </c>
      <c r="C2827" s="94" t="s">
        <v>15</v>
      </c>
      <c r="D2827" s="94" t="s">
        <v>44</v>
      </c>
      <c r="E2827" s="94" t="s">
        <v>722</v>
      </c>
      <c r="F2827" s="94" t="s">
        <v>151</v>
      </c>
      <c r="G2827" s="96">
        <v>24708.3</v>
      </c>
      <c r="H2827" s="96">
        <f>24155.3+553</f>
        <v>24708.3</v>
      </c>
      <c r="I2827" s="96">
        <v>19036</v>
      </c>
      <c r="J2827" s="96">
        <v>19036</v>
      </c>
      <c r="K2827" s="96">
        <v>18141.460749999998</v>
      </c>
      <c r="L2827" s="96">
        <f t="shared" si="1369"/>
        <v>73.422537163625179</v>
      </c>
      <c r="M2827" s="96">
        <f t="shared" si="1370"/>
        <v>95.300802426980454</v>
      </c>
    </row>
    <row r="2828" spans="1:13">
      <c r="A2828" s="93" t="s">
        <v>152</v>
      </c>
      <c r="B2828" s="94" t="s">
        <v>1149</v>
      </c>
      <c r="C2828" s="94" t="s">
        <v>15</v>
      </c>
      <c r="D2828" s="94" t="s">
        <v>44</v>
      </c>
      <c r="E2828" s="94" t="s">
        <v>722</v>
      </c>
      <c r="F2828" s="94" t="s">
        <v>153</v>
      </c>
      <c r="G2828" s="96">
        <v>3500.8</v>
      </c>
      <c r="H2828" s="96">
        <f>H2829</f>
        <v>3500.8</v>
      </c>
      <c r="I2828" s="96">
        <f t="shared" ref="I2828:K2828" si="1383">I2829</f>
        <v>2759.9</v>
      </c>
      <c r="J2828" s="96">
        <f t="shared" si="1383"/>
        <v>2759.9</v>
      </c>
      <c r="K2828" s="96">
        <f t="shared" si="1383"/>
        <v>2345.31898</v>
      </c>
      <c r="L2828" s="96">
        <f t="shared" si="1369"/>
        <v>66.993800845521022</v>
      </c>
      <c r="M2828" s="96">
        <f t="shared" si="1370"/>
        <v>84.978404290010502</v>
      </c>
    </row>
    <row r="2829" spans="1:13" ht="25.5">
      <c r="A2829" s="93" t="s">
        <v>154</v>
      </c>
      <c r="B2829" s="94" t="s">
        <v>1149</v>
      </c>
      <c r="C2829" s="94" t="s">
        <v>15</v>
      </c>
      <c r="D2829" s="94" t="s">
        <v>44</v>
      </c>
      <c r="E2829" s="94" t="s">
        <v>722</v>
      </c>
      <c r="F2829" s="94" t="s">
        <v>155</v>
      </c>
      <c r="G2829" s="96">
        <v>3500.8</v>
      </c>
      <c r="H2829" s="96">
        <v>3500.8</v>
      </c>
      <c r="I2829" s="96">
        <v>2759.9</v>
      </c>
      <c r="J2829" s="96">
        <v>2759.9</v>
      </c>
      <c r="K2829" s="96">
        <v>2345.31898</v>
      </c>
      <c r="L2829" s="96">
        <f t="shared" si="1369"/>
        <v>66.993800845521022</v>
      </c>
      <c r="M2829" s="96">
        <f t="shared" si="1370"/>
        <v>84.978404290010502</v>
      </c>
    </row>
    <row r="2830" spans="1:13">
      <c r="A2830" s="93" t="s">
        <v>160</v>
      </c>
      <c r="B2830" s="94" t="s">
        <v>1149</v>
      </c>
      <c r="C2830" s="94" t="s">
        <v>15</v>
      </c>
      <c r="D2830" s="94" t="s">
        <v>44</v>
      </c>
      <c r="E2830" s="94" t="s">
        <v>722</v>
      </c>
      <c r="F2830" s="94" t="s">
        <v>161</v>
      </c>
      <c r="G2830" s="96">
        <v>28.5</v>
      </c>
      <c r="H2830" s="96">
        <f>H2831</f>
        <v>28.5</v>
      </c>
      <c r="I2830" s="96">
        <f t="shared" ref="I2830:K2830" si="1384">I2831</f>
        <v>21</v>
      </c>
      <c r="J2830" s="96">
        <f t="shared" si="1384"/>
        <v>21</v>
      </c>
      <c r="K2830" s="96">
        <f t="shared" si="1384"/>
        <v>14.55673</v>
      </c>
      <c r="L2830" s="96">
        <f t="shared" si="1369"/>
        <v>51.076245614035088</v>
      </c>
      <c r="M2830" s="96">
        <f t="shared" si="1370"/>
        <v>69.317761904761909</v>
      </c>
    </row>
    <row r="2831" spans="1:13">
      <c r="A2831" s="93" t="s">
        <v>162</v>
      </c>
      <c r="B2831" s="94" t="s">
        <v>1149</v>
      </c>
      <c r="C2831" s="94" t="s">
        <v>15</v>
      </c>
      <c r="D2831" s="94" t="s">
        <v>44</v>
      </c>
      <c r="E2831" s="94" t="s">
        <v>722</v>
      </c>
      <c r="F2831" s="94" t="s">
        <v>163</v>
      </c>
      <c r="G2831" s="96">
        <v>28.5</v>
      </c>
      <c r="H2831" s="96">
        <v>28.5</v>
      </c>
      <c r="I2831" s="96">
        <v>21</v>
      </c>
      <c r="J2831" s="96">
        <v>21</v>
      </c>
      <c r="K2831" s="96">
        <v>14.55673</v>
      </c>
      <c r="L2831" s="96">
        <f t="shared" si="1369"/>
        <v>51.076245614035088</v>
      </c>
      <c r="M2831" s="96">
        <f t="shared" si="1370"/>
        <v>69.317761904761909</v>
      </c>
    </row>
    <row r="2832" spans="1:13">
      <c r="A2832" s="107" t="s">
        <v>0</v>
      </c>
      <c r="B2832" s="108" t="s">
        <v>0</v>
      </c>
      <c r="C2832" s="95" t="s">
        <v>0</v>
      </c>
      <c r="D2832" s="95" t="s">
        <v>0</v>
      </c>
      <c r="E2832" s="95" t="s">
        <v>0</v>
      </c>
      <c r="F2832" s="95" t="s">
        <v>0</v>
      </c>
      <c r="G2832" s="109" t="s">
        <v>0</v>
      </c>
      <c r="H2832" s="109"/>
      <c r="I2832" s="109"/>
      <c r="J2832" s="109"/>
      <c r="K2832" s="109"/>
      <c r="L2832" s="109"/>
      <c r="M2832" s="109"/>
    </row>
    <row r="2833" spans="1:13" ht="25.5">
      <c r="A2833" s="110" t="s">
        <v>1150</v>
      </c>
      <c r="B2833" s="111" t="s">
        <v>1151</v>
      </c>
      <c r="C2833" s="95" t="s">
        <v>0</v>
      </c>
      <c r="D2833" s="95" t="s">
        <v>0</v>
      </c>
      <c r="E2833" s="95" t="s">
        <v>0</v>
      </c>
      <c r="F2833" s="95" t="s">
        <v>0</v>
      </c>
      <c r="G2833" s="112">
        <v>26543.1</v>
      </c>
      <c r="H2833" s="112">
        <f>H2834</f>
        <v>26543.100000000002</v>
      </c>
      <c r="I2833" s="112">
        <f t="shared" ref="I2833:K2837" si="1385">I2834</f>
        <v>20271.255000000001</v>
      </c>
      <c r="J2833" s="112">
        <f t="shared" si="1385"/>
        <v>20271.255000000001</v>
      </c>
      <c r="K2833" s="112">
        <f t="shared" si="1385"/>
        <v>18989.9231</v>
      </c>
      <c r="L2833" s="112">
        <f t="shared" si="1369"/>
        <v>71.543727371708655</v>
      </c>
      <c r="M2833" s="112">
        <f t="shared" si="1370"/>
        <v>93.679069697460761</v>
      </c>
    </row>
    <row r="2834" spans="1:13">
      <c r="A2834" s="93" t="s">
        <v>33</v>
      </c>
      <c r="B2834" s="94" t="s">
        <v>1151</v>
      </c>
      <c r="C2834" s="94" t="s">
        <v>15</v>
      </c>
      <c r="D2834" s="95" t="s">
        <v>0</v>
      </c>
      <c r="E2834" s="95" t="s">
        <v>0</v>
      </c>
      <c r="F2834" s="95" t="s">
        <v>0</v>
      </c>
      <c r="G2834" s="96">
        <v>26543.1</v>
      </c>
      <c r="H2834" s="96">
        <f>H2835</f>
        <v>26543.100000000002</v>
      </c>
      <c r="I2834" s="96">
        <f t="shared" si="1385"/>
        <v>20271.255000000001</v>
      </c>
      <c r="J2834" s="96">
        <f t="shared" si="1385"/>
        <v>20271.255000000001</v>
      </c>
      <c r="K2834" s="96">
        <f t="shared" si="1385"/>
        <v>18989.9231</v>
      </c>
      <c r="L2834" s="96">
        <f t="shared" si="1369"/>
        <v>71.543727371708655</v>
      </c>
      <c r="M2834" s="96">
        <f t="shared" si="1370"/>
        <v>93.679069697460761</v>
      </c>
    </row>
    <row r="2835" spans="1:13">
      <c r="A2835" s="93" t="s">
        <v>34</v>
      </c>
      <c r="B2835" s="94" t="s">
        <v>1151</v>
      </c>
      <c r="C2835" s="94" t="s">
        <v>15</v>
      </c>
      <c r="D2835" s="94" t="s">
        <v>9</v>
      </c>
      <c r="E2835" s="95" t="s">
        <v>0</v>
      </c>
      <c r="F2835" s="95" t="s">
        <v>0</v>
      </c>
      <c r="G2835" s="96">
        <v>26543.1</v>
      </c>
      <c r="H2835" s="96">
        <f>H2836</f>
        <v>26543.100000000002</v>
      </c>
      <c r="I2835" s="96">
        <f t="shared" si="1385"/>
        <v>20271.255000000001</v>
      </c>
      <c r="J2835" s="96">
        <f t="shared" si="1385"/>
        <v>20271.255000000001</v>
      </c>
      <c r="K2835" s="96">
        <f t="shared" si="1385"/>
        <v>18989.9231</v>
      </c>
      <c r="L2835" s="96">
        <f t="shared" si="1369"/>
        <v>71.543727371708655</v>
      </c>
      <c r="M2835" s="96">
        <f t="shared" si="1370"/>
        <v>93.679069697460761</v>
      </c>
    </row>
    <row r="2836" spans="1:13" ht="38.25">
      <c r="A2836" s="93" t="s">
        <v>99</v>
      </c>
      <c r="B2836" s="94" t="s">
        <v>1151</v>
      </c>
      <c r="C2836" s="94" t="s">
        <v>15</v>
      </c>
      <c r="D2836" s="94" t="s">
        <v>9</v>
      </c>
      <c r="E2836" s="94" t="s">
        <v>100</v>
      </c>
      <c r="F2836" s="95" t="s">
        <v>0</v>
      </c>
      <c r="G2836" s="96">
        <v>26543.1</v>
      </c>
      <c r="H2836" s="96">
        <f>H2837</f>
        <v>26543.100000000002</v>
      </c>
      <c r="I2836" s="96">
        <f t="shared" si="1385"/>
        <v>20271.255000000001</v>
      </c>
      <c r="J2836" s="96">
        <f t="shared" si="1385"/>
        <v>20271.255000000001</v>
      </c>
      <c r="K2836" s="96">
        <f t="shared" si="1385"/>
        <v>18989.9231</v>
      </c>
      <c r="L2836" s="96">
        <f t="shared" si="1369"/>
        <v>71.543727371708655</v>
      </c>
      <c r="M2836" s="96">
        <f t="shared" si="1370"/>
        <v>93.679069697460761</v>
      </c>
    </row>
    <row r="2837" spans="1:13" ht="25.5">
      <c r="A2837" s="93" t="s">
        <v>101</v>
      </c>
      <c r="B2837" s="94" t="s">
        <v>1151</v>
      </c>
      <c r="C2837" s="94" t="s">
        <v>15</v>
      </c>
      <c r="D2837" s="94" t="s">
        <v>9</v>
      </c>
      <c r="E2837" s="94" t="s">
        <v>102</v>
      </c>
      <c r="F2837" s="95" t="s">
        <v>0</v>
      </c>
      <c r="G2837" s="96">
        <v>26543.1</v>
      </c>
      <c r="H2837" s="96">
        <f>H2838</f>
        <v>26543.100000000002</v>
      </c>
      <c r="I2837" s="96">
        <f t="shared" si="1385"/>
        <v>20271.255000000001</v>
      </c>
      <c r="J2837" s="96">
        <f t="shared" si="1385"/>
        <v>20271.255000000001</v>
      </c>
      <c r="K2837" s="96">
        <f t="shared" si="1385"/>
        <v>18989.9231</v>
      </c>
      <c r="L2837" s="96">
        <f t="shared" si="1369"/>
        <v>71.543727371708655</v>
      </c>
      <c r="M2837" s="96">
        <f t="shared" si="1370"/>
        <v>93.679069697460761</v>
      </c>
    </row>
    <row r="2838" spans="1:13">
      <c r="A2838" s="93" t="s">
        <v>146</v>
      </c>
      <c r="B2838" s="94" t="s">
        <v>1151</v>
      </c>
      <c r="C2838" s="94" t="s">
        <v>15</v>
      </c>
      <c r="D2838" s="94" t="s">
        <v>9</v>
      </c>
      <c r="E2838" s="94" t="s">
        <v>147</v>
      </c>
      <c r="F2838" s="95" t="s">
        <v>0</v>
      </c>
      <c r="G2838" s="96">
        <v>26543.1</v>
      </c>
      <c r="H2838" s="96">
        <f>H2839+H2841+H2843</f>
        <v>26543.100000000002</v>
      </c>
      <c r="I2838" s="96">
        <f t="shared" ref="I2838:K2838" si="1386">I2839+I2841+I2843</f>
        <v>20271.255000000001</v>
      </c>
      <c r="J2838" s="96">
        <f t="shared" si="1386"/>
        <v>20271.255000000001</v>
      </c>
      <c r="K2838" s="96">
        <f t="shared" si="1386"/>
        <v>18989.9231</v>
      </c>
      <c r="L2838" s="96">
        <f t="shared" si="1369"/>
        <v>71.543727371708655</v>
      </c>
      <c r="M2838" s="96">
        <f t="shared" si="1370"/>
        <v>93.679069697460761</v>
      </c>
    </row>
    <row r="2839" spans="1:13" ht="38.25">
      <c r="A2839" s="93" t="s">
        <v>148</v>
      </c>
      <c r="B2839" s="94" t="s">
        <v>1151</v>
      </c>
      <c r="C2839" s="94" t="s">
        <v>15</v>
      </c>
      <c r="D2839" s="94" t="s">
        <v>9</v>
      </c>
      <c r="E2839" s="94" t="s">
        <v>147</v>
      </c>
      <c r="F2839" s="94" t="s">
        <v>149</v>
      </c>
      <c r="G2839" s="96">
        <v>23141.599999999999</v>
      </c>
      <c r="H2839" s="96">
        <f>H2840</f>
        <v>23141.600000000002</v>
      </c>
      <c r="I2839" s="96">
        <f t="shared" ref="I2839:K2839" si="1387">I2840</f>
        <v>17433.3</v>
      </c>
      <c r="J2839" s="96">
        <f t="shared" si="1387"/>
        <v>17433.3</v>
      </c>
      <c r="K2839" s="96">
        <f t="shared" si="1387"/>
        <v>16448.651989999998</v>
      </c>
      <c r="L2839" s="96">
        <f t="shared" si="1369"/>
        <v>71.078283221557697</v>
      </c>
      <c r="M2839" s="96">
        <f t="shared" si="1370"/>
        <v>94.351912661400888</v>
      </c>
    </row>
    <row r="2840" spans="1:13">
      <c r="A2840" s="93" t="s">
        <v>150</v>
      </c>
      <c r="B2840" s="94" t="s">
        <v>1151</v>
      </c>
      <c r="C2840" s="94" t="s">
        <v>15</v>
      </c>
      <c r="D2840" s="94" t="s">
        <v>9</v>
      </c>
      <c r="E2840" s="94" t="s">
        <v>147</v>
      </c>
      <c r="F2840" s="94" t="s">
        <v>151</v>
      </c>
      <c r="G2840" s="96">
        <v>23141.599999999999</v>
      </c>
      <c r="H2840" s="96">
        <f>22540.4+601.2</f>
        <v>23141.600000000002</v>
      </c>
      <c r="I2840" s="96">
        <v>17433.3</v>
      </c>
      <c r="J2840" s="96">
        <v>17433.3</v>
      </c>
      <c r="K2840" s="96">
        <v>16448.651989999998</v>
      </c>
      <c r="L2840" s="96">
        <f t="shared" si="1369"/>
        <v>71.078283221557697</v>
      </c>
      <c r="M2840" s="96">
        <f t="shared" si="1370"/>
        <v>94.351912661400888</v>
      </c>
    </row>
    <row r="2841" spans="1:13">
      <c r="A2841" s="93" t="s">
        <v>152</v>
      </c>
      <c r="B2841" s="94" t="s">
        <v>1151</v>
      </c>
      <c r="C2841" s="94" t="s">
        <v>15</v>
      </c>
      <c r="D2841" s="94" t="s">
        <v>9</v>
      </c>
      <c r="E2841" s="94" t="s">
        <v>147</v>
      </c>
      <c r="F2841" s="94" t="s">
        <v>153</v>
      </c>
      <c r="G2841" s="96">
        <v>3398.6</v>
      </c>
      <c r="H2841" s="96">
        <f>H2842</f>
        <v>3398.6</v>
      </c>
      <c r="I2841" s="96">
        <f t="shared" ref="I2841:K2841" si="1388">I2842</f>
        <v>2835.0549999999998</v>
      </c>
      <c r="J2841" s="96">
        <f t="shared" si="1388"/>
        <v>2835.0549999999998</v>
      </c>
      <c r="K2841" s="96">
        <f t="shared" si="1388"/>
        <v>2538.4190100000001</v>
      </c>
      <c r="L2841" s="96">
        <f t="shared" si="1369"/>
        <v>74.690137409521569</v>
      </c>
      <c r="M2841" s="96">
        <f t="shared" si="1370"/>
        <v>89.536852371470758</v>
      </c>
    </row>
    <row r="2842" spans="1:13" ht="25.5">
      <c r="A2842" s="93" t="s">
        <v>154</v>
      </c>
      <c r="B2842" s="94" t="s">
        <v>1151</v>
      </c>
      <c r="C2842" s="94" t="s">
        <v>15</v>
      </c>
      <c r="D2842" s="94" t="s">
        <v>9</v>
      </c>
      <c r="E2842" s="94" t="s">
        <v>147</v>
      </c>
      <c r="F2842" s="94" t="s">
        <v>155</v>
      </c>
      <c r="G2842" s="96">
        <v>3398.6</v>
      </c>
      <c r="H2842" s="96">
        <v>3398.6</v>
      </c>
      <c r="I2842" s="96">
        <v>2835.0549999999998</v>
      </c>
      <c r="J2842" s="96">
        <v>2835.0549999999998</v>
      </c>
      <c r="K2842" s="96">
        <v>2538.4190100000001</v>
      </c>
      <c r="L2842" s="96">
        <f t="shared" si="1369"/>
        <v>74.690137409521569</v>
      </c>
      <c r="M2842" s="96">
        <f t="shared" si="1370"/>
        <v>89.536852371470758</v>
      </c>
    </row>
    <row r="2843" spans="1:13">
      <c r="A2843" s="93" t="s">
        <v>160</v>
      </c>
      <c r="B2843" s="94" t="s">
        <v>1151</v>
      </c>
      <c r="C2843" s="94" t="s">
        <v>15</v>
      </c>
      <c r="D2843" s="94" t="s">
        <v>9</v>
      </c>
      <c r="E2843" s="94" t="s">
        <v>147</v>
      </c>
      <c r="F2843" s="94" t="s">
        <v>161</v>
      </c>
      <c r="G2843" s="96">
        <v>2.9</v>
      </c>
      <c r="H2843" s="96">
        <f>H2844</f>
        <v>2.9</v>
      </c>
      <c r="I2843" s="96">
        <f t="shared" ref="I2843:K2843" si="1389">I2844</f>
        <v>2.9</v>
      </c>
      <c r="J2843" s="96">
        <f t="shared" si="1389"/>
        <v>2.9</v>
      </c>
      <c r="K2843" s="96">
        <f t="shared" si="1389"/>
        <v>2.8521000000000001</v>
      </c>
      <c r="L2843" s="96">
        <f t="shared" si="1369"/>
        <v>98.348275862068974</v>
      </c>
      <c r="M2843" s="96">
        <f t="shared" si="1370"/>
        <v>98.348275862068974</v>
      </c>
    </row>
    <row r="2844" spans="1:13">
      <c r="A2844" s="93" t="s">
        <v>162</v>
      </c>
      <c r="B2844" s="94" t="s">
        <v>1151</v>
      </c>
      <c r="C2844" s="94" t="s">
        <v>15</v>
      </c>
      <c r="D2844" s="94" t="s">
        <v>9</v>
      </c>
      <c r="E2844" s="94" t="s">
        <v>147</v>
      </c>
      <c r="F2844" s="94" t="s">
        <v>163</v>
      </c>
      <c r="G2844" s="96">
        <v>2.9</v>
      </c>
      <c r="H2844" s="96">
        <f>0.63748+2.26252</f>
        <v>2.9</v>
      </c>
      <c r="I2844" s="96">
        <v>2.9</v>
      </c>
      <c r="J2844" s="96">
        <v>2.9</v>
      </c>
      <c r="K2844" s="96">
        <v>2.8521000000000001</v>
      </c>
      <c r="L2844" s="96">
        <f t="shared" si="1369"/>
        <v>98.348275862068974</v>
      </c>
      <c r="M2844" s="96">
        <f t="shared" si="1370"/>
        <v>98.348275862068974</v>
      </c>
    </row>
    <row r="2845" spans="1:13">
      <c r="A2845" s="107" t="s">
        <v>0</v>
      </c>
      <c r="B2845" s="108" t="s">
        <v>0</v>
      </c>
      <c r="C2845" s="95" t="s">
        <v>0</v>
      </c>
      <c r="D2845" s="95" t="s">
        <v>0</v>
      </c>
      <c r="E2845" s="95" t="s">
        <v>0</v>
      </c>
      <c r="F2845" s="95" t="s">
        <v>0</v>
      </c>
      <c r="G2845" s="109" t="s">
        <v>0</v>
      </c>
      <c r="H2845" s="109"/>
      <c r="I2845" s="109"/>
      <c r="J2845" s="109"/>
      <c r="K2845" s="109"/>
      <c r="L2845" s="109"/>
      <c r="M2845" s="109"/>
    </row>
    <row r="2846" spans="1:13">
      <c r="A2846" s="110" t="s">
        <v>1152</v>
      </c>
      <c r="B2846" s="111" t="s">
        <v>1153</v>
      </c>
      <c r="C2846" s="95" t="s">
        <v>0</v>
      </c>
      <c r="D2846" s="95" t="s">
        <v>0</v>
      </c>
      <c r="E2846" s="95" t="s">
        <v>0</v>
      </c>
      <c r="F2846" s="95" t="s">
        <v>0</v>
      </c>
      <c r="G2846" s="112">
        <v>58797.3</v>
      </c>
      <c r="H2846" s="112">
        <f>H2847</f>
        <v>58797.3</v>
      </c>
      <c r="I2846" s="112">
        <f t="shared" ref="I2846:K2849" si="1390">I2847</f>
        <v>46380.918000000005</v>
      </c>
      <c r="J2846" s="112">
        <f t="shared" si="1390"/>
        <v>45958.123</v>
      </c>
      <c r="K2846" s="112">
        <f t="shared" si="1390"/>
        <v>42589.032219999994</v>
      </c>
      <c r="L2846" s="112">
        <f t="shared" si="1369"/>
        <v>72.433652939845857</v>
      </c>
      <c r="M2846" s="112">
        <f t="shared" si="1370"/>
        <v>91.824470184052814</v>
      </c>
    </row>
    <row r="2847" spans="1:13">
      <c r="A2847" s="93" t="s">
        <v>8</v>
      </c>
      <c r="B2847" s="94" t="s">
        <v>1153</v>
      </c>
      <c r="C2847" s="94" t="s">
        <v>9</v>
      </c>
      <c r="D2847" s="95" t="s">
        <v>0</v>
      </c>
      <c r="E2847" s="95" t="s">
        <v>0</v>
      </c>
      <c r="F2847" s="95" t="s">
        <v>0</v>
      </c>
      <c r="G2847" s="96">
        <v>58797.3</v>
      </c>
      <c r="H2847" s="96">
        <f>H2848</f>
        <v>58797.3</v>
      </c>
      <c r="I2847" s="96">
        <f t="shared" si="1390"/>
        <v>46380.918000000005</v>
      </c>
      <c r="J2847" s="96">
        <f t="shared" si="1390"/>
        <v>45958.123</v>
      </c>
      <c r="K2847" s="96">
        <f t="shared" si="1390"/>
        <v>42589.032219999994</v>
      </c>
      <c r="L2847" s="96">
        <f t="shared" si="1369"/>
        <v>72.433652939845857</v>
      </c>
      <c r="M2847" s="96">
        <f t="shared" si="1370"/>
        <v>91.824470184052814</v>
      </c>
    </row>
    <row r="2848" spans="1:13">
      <c r="A2848" s="93" t="s">
        <v>24</v>
      </c>
      <c r="B2848" s="94" t="s">
        <v>1153</v>
      </c>
      <c r="C2848" s="94" t="s">
        <v>9</v>
      </c>
      <c r="D2848" s="94" t="s">
        <v>25</v>
      </c>
      <c r="E2848" s="95" t="s">
        <v>0</v>
      </c>
      <c r="F2848" s="95" t="s">
        <v>0</v>
      </c>
      <c r="G2848" s="96">
        <v>58797.3</v>
      </c>
      <c r="H2848" s="96">
        <f>H2849</f>
        <v>58797.3</v>
      </c>
      <c r="I2848" s="96">
        <f t="shared" si="1390"/>
        <v>46380.918000000005</v>
      </c>
      <c r="J2848" s="96">
        <f t="shared" si="1390"/>
        <v>45958.123</v>
      </c>
      <c r="K2848" s="96">
        <f t="shared" si="1390"/>
        <v>42589.032219999994</v>
      </c>
      <c r="L2848" s="96">
        <f t="shared" si="1369"/>
        <v>72.433652939845857</v>
      </c>
      <c r="M2848" s="96">
        <f t="shared" si="1370"/>
        <v>91.824470184052814</v>
      </c>
    </row>
    <row r="2849" spans="1:13" ht="38.25">
      <c r="A2849" s="93" t="s">
        <v>764</v>
      </c>
      <c r="B2849" s="94" t="s">
        <v>1153</v>
      </c>
      <c r="C2849" s="94" t="s">
        <v>9</v>
      </c>
      <c r="D2849" s="94" t="s">
        <v>25</v>
      </c>
      <c r="E2849" s="94" t="s">
        <v>765</v>
      </c>
      <c r="F2849" s="95" t="s">
        <v>0</v>
      </c>
      <c r="G2849" s="96">
        <v>58797.3</v>
      </c>
      <c r="H2849" s="96">
        <f>H2850</f>
        <v>58797.3</v>
      </c>
      <c r="I2849" s="96">
        <f t="shared" si="1390"/>
        <v>46380.918000000005</v>
      </c>
      <c r="J2849" s="96">
        <f t="shared" si="1390"/>
        <v>45958.123</v>
      </c>
      <c r="K2849" s="96">
        <f t="shared" si="1390"/>
        <v>42589.032219999994</v>
      </c>
      <c r="L2849" s="96">
        <f t="shared" si="1369"/>
        <v>72.433652939845857</v>
      </c>
      <c r="M2849" s="96">
        <f t="shared" si="1370"/>
        <v>91.824470184052814</v>
      </c>
    </row>
    <row r="2850" spans="1:13" ht="25.5">
      <c r="A2850" s="93" t="s">
        <v>1154</v>
      </c>
      <c r="B2850" s="94" t="s">
        <v>1153</v>
      </c>
      <c r="C2850" s="94" t="s">
        <v>9</v>
      </c>
      <c r="D2850" s="94" t="s">
        <v>25</v>
      </c>
      <c r="E2850" s="94" t="s">
        <v>1155</v>
      </c>
      <c r="F2850" s="95" t="s">
        <v>0</v>
      </c>
      <c r="G2850" s="96">
        <v>58797.3</v>
      </c>
      <c r="H2850" s="96">
        <f>H2851+H2858</f>
        <v>58797.3</v>
      </c>
      <c r="I2850" s="96">
        <f t="shared" ref="I2850:K2850" si="1391">I2851+I2858</f>
        <v>46380.918000000005</v>
      </c>
      <c r="J2850" s="96">
        <f t="shared" si="1391"/>
        <v>45958.123</v>
      </c>
      <c r="K2850" s="96">
        <f t="shared" si="1391"/>
        <v>42589.032219999994</v>
      </c>
      <c r="L2850" s="96">
        <f t="shared" si="1369"/>
        <v>72.433652939845857</v>
      </c>
      <c r="M2850" s="96">
        <f t="shared" si="1370"/>
        <v>91.824470184052814</v>
      </c>
    </row>
    <row r="2851" spans="1:13">
      <c r="A2851" s="93" t="s">
        <v>146</v>
      </c>
      <c r="B2851" s="94" t="s">
        <v>1153</v>
      </c>
      <c r="C2851" s="94" t="s">
        <v>9</v>
      </c>
      <c r="D2851" s="94" t="s">
        <v>25</v>
      </c>
      <c r="E2851" s="94" t="s">
        <v>1156</v>
      </c>
      <c r="F2851" s="95" t="s">
        <v>0</v>
      </c>
      <c r="G2851" s="96">
        <v>45579.1</v>
      </c>
      <c r="H2851" s="96">
        <f>H2852+H2854+H2856</f>
        <v>45579.100000000006</v>
      </c>
      <c r="I2851" s="96">
        <f t="shared" ref="I2851:K2851" si="1392">I2852+I2854+I2856</f>
        <v>35869.040000000001</v>
      </c>
      <c r="J2851" s="96">
        <f t="shared" si="1392"/>
        <v>35859.760000000002</v>
      </c>
      <c r="K2851" s="96">
        <f t="shared" si="1392"/>
        <v>32490.669219999996</v>
      </c>
      <c r="L2851" s="96">
        <f t="shared" si="1369"/>
        <v>71.284139484983228</v>
      </c>
      <c r="M2851" s="96">
        <f t="shared" si="1370"/>
        <v>90.581373853328657</v>
      </c>
    </row>
    <row r="2852" spans="1:13" ht="38.25">
      <c r="A2852" s="93" t="s">
        <v>148</v>
      </c>
      <c r="B2852" s="94" t="s">
        <v>1153</v>
      </c>
      <c r="C2852" s="94" t="s">
        <v>9</v>
      </c>
      <c r="D2852" s="94" t="s">
        <v>25</v>
      </c>
      <c r="E2852" s="94" t="s">
        <v>1156</v>
      </c>
      <c r="F2852" s="94" t="s">
        <v>149</v>
      </c>
      <c r="G2852" s="96">
        <v>43728.800000000003</v>
      </c>
      <c r="H2852" s="96">
        <f>H2853</f>
        <v>43728.800000000003</v>
      </c>
      <c r="I2852" s="96">
        <f t="shared" ref="I2852:K2852" si="1393">I2853</f>
        <v>34410</v>
      </c>
      <c r="J2852" s="96">
        <f t="shared" si="1393"/>
        <v>34410</v>
      </c>
      <c r="K2852" s="96">
        <f t="shared" si="1393"/>
        <v>31579.362959999999</v>
      </c>
      <c r="L2852" s="96">
        <f t="shared" si="1369"/>
        <v>72.216395053145746</v>
      </c>
      <c r="M2852" s="96">
        <f t="shared" si="1370"/>
        <v>91.773795292066254</v>
      </c>
    </row>
    <row r="2853" spans="1:13">
      <c r="A2853" s="93" t="s">
        <v>150</v>
      </c>
      <c r="B2853" s="94" t="s">
        <v>1153</v>
      </c>
      <c r="C2853" s="94" t="s">
        <v>9</v>
      </c>
      <c r="D2853" s="94" t="s">
        <v>25</v>
      </c>
      <c r="E2853" s="94" t="s">
        <v>1156</v>
      </c>
      <c r="F2853" s="94" t="s">
        <v>151</v>
      </c>
      <c r="G2853" s="96">
        <v>43728.800000000003</v>
      </c>
      <c r="H2853" s="96">
        <f>42848.8+880</f>
        <v>43728.800000000003</v>
      </c>
      <c r="I2853" s="96">
        <v>34410</v>
      </c>
      <c r="J2853" s="96">
        <v>34410</v>
      </c>
      <c r="K2853" s="96">
        <v>31579.362959999999</v>
      </c>
      <c r="L2853" s="96">
        <f t="shared" si="1369"/>
        <v>72.216395053145746</v>
      </c>
      <c r="M2853" s="96">
        <f t="shared" si="1370"/>
        <v>91.773795292066254</v>
      </c>
    </row>
    <row r="2854" spans="1:13">
      <c r="A2854" s="93" t="s">
        <v>152</v>
      </c>
      <c r="B2854" s="94" t="s">
        <v>1153</v>
      </c>
      <c r="C2854" s="94" t="s">
        <v>9</v>
      </c>
      <c r="D2854" s="94" t="s">
        <v>25</v>
      </c>
      <c r="E2854" s="94" t="s">
        <v>1156</v>
      </c>
      <c r="F2854" s="94" t="s">
        <v>153</v>
      </c>
      <c r="G2854" s="96">
        <v>1830.3</v>
      </c>
      <c r="H2854" s="96">
        <f>H2855</f>
        <v>1830.3</v>
      </c>
      <c r="I2854" s="96">
        <f t="shared" ref="I2854:K2854" si="1394">I2855</f>
        <v>1439.04</v>
      </c>
      <c r="J2854" s="96">
        <f t="shared" si="1394"/>
        <v>1439.04</v>
      </c>
      <c r="K2854" s="96">
        <f t="shared" si="1394"/>
        <v>904.04125999999997</v>
      </c>
      <c r="L2854" s="96">
        <f t="shared" si="1369"/>
        <v>49.393064524941266</v>
      </c>
      <c r="M2854" s="96">
        <f t="shared" si="1370"/>
        <v>62.822524738714705</v>
      </c>
    </row>
    <row r="2855" spans="1:13" ht="25.5">
      <c r="A2855" s="93" t="s">
        <v>154</v>
      </c>
      <c r="B2855" s="94" t="s">
        <v>1153</v>
      </c>
      <c r="C2855" s="94" t="s">
        <v>9</v>
      </c>
      <c r="D2855" s="94" t="s">
        <v>25</v>
      </c>
      <c r="E2855" s="94" t="s">
        <v>1156</v>
      </c>
      <c r="F2855" s="94" t="s">
        <v>155</v>
      </c>
      <c r="G2855" s="96">
        <v>1830.3</v>
      </c>
      <c r="H2855" s="96">
        <v>1830.3</v>
      </c>
      <c r="I2855" s="96">
        <v>1439.04</v>
      </c>
      <c r="J2855" s="96">
        <v>1439.04</v>
      </c>
      <c r="K2855" s="96">
        <v>904.04125999999997</v>
      </c>
      <c r="L2855" s="96">
        <f t="shared" si="1369"/>
        <v>49.393064524941266</v>
      </c>
      <c r="M2855" s="96">
        <f t="shared" si="1370"/>
        <v>62.822524738714705</v>
      </c>
    </row>
    <row r="2856" spans="1:13">
      <c r="A2856" s="93" t="s">
        <v>160</v>
      </c>
      <c r="B2856" s="94" t="s">
        <v>1153</v>
      </c>
      <c r="C2856" s="94" t="s">
        <v>9</v>
      </c>
      <c r="D2856" s="94" t="s">
        <v>25</v>
      </c>
      <c r="E2856" s="94" t="s">
        <v>1156</v>
      </c>
      <c r="F2856" s="94" t="s">
        <v>161</v>
      </c>
      <c r="G2856" s="96">
        <v>20</v>
      </c>
      <c r="H2856" s="96">
        <f>H2857</f>
        <v>20</v>
      </c>
      <c r="I2856" s="96">
        <f t="shared" ref="I2856:K2856" si="1395">I2857</f>
        <v>20</v>
      </c>
      <c r="J2856" s="96">
        <f t="shared" si="1395"/>
        <v>10.72</v>
      </c>
      <c r="K2856" s="96">
        <f t="shared" si="1395"/>
        <v>7.2649999999999997</v>
      </c>
      <c r="L2856" s="96">
        <f t="shared" si="1369"/>
        <v>36.324999999999996</v>
      </c>
      <c r="M2856" s="96">
        <f t="shared" si="1370"/>
        <v>36.324999999999996</v>
      </c>
    </row>
    <row r="2857" spans="1:13">
      <c r="A2857" s="93" t="s">
        <v>162</v>
      </c>
      <c r="B2857" s="94" t="s">
        <v>1153</v>
      </c>
      <c r="C2857" s="94" t="s">
        <v>9</v>
      </c>
      <c r="D2857" s="94" t="s">
        <v>25</v>
      </c>
      <c r="E2857" s="94" t="s">
        <v>1156</v>
      </c>
      <c r="F2857" s="94" t="s">
        <v>163</v>
      </c>
      <c r="G2857" s="96">
        <v>20</v>
      </c>
      <c r="H2857" s="96">
        <v>20</v>
      </c>
      <c r="I2857" s="96">
        <v>20</v>
      </c>
      <c r="J2857" s="96">
        <v>10.72</v>
      </c>
      <c r="K2857" s="96">
        <v>7.2649999999999997</v>
      </c>
      <c r="L2857" s="96">
        <f t="shared" si="1369"/>
        <v>36.324999999999996</v>
      </c>
      <c r="M2857" s="96">
        <f t="shared" si="1370"/>
        <v>36.324999999999996</v>
      </c>
    </row>
    <row r="2858" spans="1:13">
      <c r="A2858" s="93" t="s">
        <v>128</v>
      </c>
      <c r="B2858" s="94" t="s">
        <v>1153</v>
      </c>
      <c r="C2858" s="94" t="s">
        <v>9</v>
      </c>
      <c r="D2858" s="94" t="s">
        <v>25</v>
      </c>
      <c r="E2858" s="94" t="s">
        <v>1157</v>
      </c>
      <c r="F2858" s="95" t="s">
        <v>0</v>
      </c>
      <c r="G2858" s="96">
        <v>13218.2</v>
      </c>
      <c r="H2858" s="96">
        <f>H2859</f>
        <v>13218.2</v>
      </c>
      <c r="I2858" s="96">
        <f t="shared" ref="I2858:K2859" si="1396">I2859</f>
        <v>10511.878000000001</v>
      </c>
      <c r="J2858" s="96">
        <f t="shared" si="1396"/>
        <v>10098.362999999999</v>
      </c>
      <c r="K2858" s="96">
        <f t="shared" si="1396"/>
        <v>10098.362999999999</v>
      </c>
      <c r="L2858" s="96">
        <f t="shared" si="1369"/>
        <v>76.397414171369775</v>
      </c>
      <c r="M2858" s="96">
        <f t="shared" si="1370"/>
        <v>96.066211955656243</v>
      </c>
    </row>
    <row r="2859" spans="1:13" ht="25.5">
      <c r="A2859" s="93" t="s">
        <v>130</v>
      </c>
      <c r="B2859" s="94" t="s">
        <v>1153</v>
      </c>
      <c r="C2859" s="94" t="s">
        <v>9</v>
      </c>
      <c r="D2859" s="94" t="s">
        <v>25</v>
      </c>
      <c r="E2859" s="94" t="s">
        <v>1157</v>
      </c>
      <c r="F2859" s="94" t="s">
        <v>131</v>
      </c>
      <c r="G2859" s="96">
        <v>13218.2</v>
      </c>
      <c r="H2859" s="96">
        <f>H2860</f>
        <v>13218.2</v>
      </c>
      <c r="I2859" s="96">
        <f t="shared" si="1396"/>
        <v>10511.878000000001</v>
      </c>
      <c r="J2859" s="96">
        <f t="shared" si="1396"/>
        <v>10098.362999999999</v>
      </c>
      <c r="K2859" s="96">
        <f t="shared" si="1396"/>
        <v>10098.362999999999</v>
      </c>
      <c r="L2859" s="96">
        <f t="shared" si="1369"/>
        <v>76.397414171369775</v>
      </c>
      <c r="M2859" s="96">
        <f t="shared" si="1370"/>
        <v>96.066211955656243</v>
      </c>
    </row>
    <row r="2860" spans="1:13">
      <c r="A2860" s="93" t="s">
        <v>132</v>
      </c>
      <c r="B2860" s="94" t="s">
        <v>1153</v>
      </c>
      <c r="C2860" s="94" t="s">
        <v>9</v>
      </c>
      <c r="D2860" s="94" t="s">
        <v>25</v>
      </c>
      <c r="E2860" s="94" t="s">
        <v>1157</v>
      </c>
      <c r="F2860" s="94" t="s">
        <v>133</v>
      </c>
      <c r="G2860" s="96">
        <v>13218.2</v>
      </c>
      <c r="H2860" s="96">
        <v>13218.2</v>
      </c>
      <c r="I2860" s="96">
        <v>10511.878000000001</v>
      </c>
      <c r="J2860" s="96">
        <v>10098.362999999999</v>
      </c>
      <c r="K2860" s="96">
        <v>10098.362999999999</v>
      </c>
      <c r="L2860" s="96">
        <f t="shared" ref="L2860:L2880" si="1397">K2860/H2860*100</f>
        <v>76.397414171369775</v>
      </c>
      <c r="M2860" s="96">
        <f t="shared" ref="M2860:M2880" si="1398">K2860/I2860*100</f>
        <v>96.066211955656243</v>
      </c>
    </row>
    <row r="2861" spans="1:13">
      <c r="A2861" s="107" t="s">
        <v>0</v>
      </c>
      <c r="B2861" s="108" t="s">
        <v>0</v>
      </c>
      <c r="C2861" s="95" t="s">
        <v>0</v>
      </c>
      <c r="D2861" s="95" t="s">
        <v>0</v>
      </c>
      <c r="E2861" s="95" t="s">
        <v>0</v>
      </c>
      <c r="F2861" s="95" t="s">
        <v>0</v>
      </c>
      <c r="G2861" s="109" t="s">
        <v>0</v>
      </c>
      <c r="H2861" s="109"/>
      <c r="I2861" s="109"/>
      <c r="J2861" s="109"/>
      <c r="K2861" s="109"/>
      <c r="L2861" s="109"/>
      <c r="M2861" s="109"/>
    </row>
    <row r="2862" spans="1:13" ht="25.5">
      <c r="A2862" s="110" t="s">
        <v>1158</v>
      </c>
      <c r="B2862" s="111" t="s">
        <v>1159</v>
      </c>
      <c r="C2862" s="95" t="s">
        <v>0</v>
      </c>
      <c r="D2862" s="95" t="s">
        <v>0</v>
      </c>
      <c r="E2862" s="95" t="s">
        <v>0</v>
      </c>
      <c r="F2862" s="95" t="s">
        <v>0</v>
      </c>
      <c r="G2862" s="112">
        <v>167870.1</v>
      </c>
      <c r="H2862" s="112">
        <f>H2863</f>
        <v>167870.10000000003</v>
      </c>
      <c r="I2862" s="112">
        <f t="shared" ref="I2862:K2864" si="1399">I2863</f>
        <v>126695.5</v>
      </c>
      <c r="J2862" s="112">
        <f t="shared" si="1399"/>
        <v>126695.5</v>
      </c>
      <c r="K2862" s="112">
        <f t="shared" si="1399"/>
        <v>126319.92034</v>
      </c>
      <c r="L2862" s="112">
        <f t="shared" si="1397"/>
        <v>75.248612075646577</v>
      </c>
      <c r="M2862" s="112">
        <f t="shared" si="1398"/>
        <v>99.703557221842914</v>
      </c>
    </row>
    <row r="2863" spans="1:13">
      <c r="A2863" s="93" t="s">
        <v>33</v>
      </c>
      <c r="B2863" s="94" t="s">
        <v>1159</v>
      </c>
      <c r="C2863" s="94" t="s">
        <v>15</v>
      </c>
      <c r="D2863" s="95" t="s">
        <v>0</v>
      </c>
      <c r="E2863" s="95" t="s">
        <v>0</v>
      </c>
      <c r="F2863" s="95" t="s">
        <v>0</v>
      </c>
      <c r="G2863" s="96">
        <v>167870.1</v>
      </c>
      <c r="H2863" s="96">
        <f>H2864</f>
        <v>167870.10000000003</v>
      </c>
      <c r="I2863" s="96">
        <f t="shared" si="1399"/>
        <v>126695.5</v>
      </c>
      <c r="J2863" s="96">
        <f t="shared" si="1399"/>
        <v>126695.5</v>
      </c>
      <c r="K2863" s="96">
        <f t="shared" si="1399"/>
        <v>126319.92034</v>
      </c>
      <c r="L2863" s="96">
        <f t="shared" si="1397"/>
        <v>75.248612075646577</v>
      </c>
      <c r="M2863" s="96">
        <f t="shared" si="1398"/>
        <v>99.703557221842914</v>
      </c>
    </row>
    <row r="2864" spans="1:13">
      <c r="A2864" s="93" t="s">
        <v>36</v>
      </c>
      <c r="B2864" s="94" t="s">
        <v>1159</v>
      </c>
      <c r="C2864" s="94" t="s">
        <v>15</v>
      </c>
      <c r="D2864" s="94" t="s">
        <v>17</v>
      </c>
      <c r="E2864" s="95" t="s">
        <v>0</v>
      </c>
      <c r="F2864" s="95" t="s">
        <v>0</v>
      </c>
      <c r="G2864" s="96">
        <v>167870.1</v>
      </c>
      <c r="H2864" s="96">
        <f>H2865</f>
        <v>167870.10000000003</v>
      </c>
      <c r="I2864" s="96">
        <f t="shared" si="1399"/>
        <v>126695.5</v>
      </c>
      <c r="J2864" s="96">
        <f t="shared" si="1399"/>
        <v>126695.5</v>
      </c>
      <c r="K2864" s="96">
        <f t="shared" si="1399"/>
        <v>126319.92034</v>
      </c>
      <c r="L2864" s="96">
        <f t="shared" si="1397"/>
        <v>75.248612075646577</v>
      </c>
      <c r="M2864" s="96">
        <f t="shared" si="1398"/>
        <v>99.703557221842914</v>
      </c>
    </row>
    <row r="2865" spans="1:13" ht="38.25">
      <c r="A2865" s="93" t="s">
        <v>544</v>
      </c>
      <c r="B2865" s="94" t="s">
        <v>1159</v>
      </c>
      <c r="C2865" s="94" t="s">
        <v>15</v>
      </c>
      <c r="D2865" s="94" t="s">
        <v>17</v>
      </c>
      <c r="E2865" s="94" t="s">
        <v>545</v>
      </c>
      <c r="F2865" s="95" t="s">
        <v>0</v>
      </c>
      <c r="G2865" s="96">
        <v>167870.1</v>
      </c>
      <c r="H2865" s="96">
        <f>H2866+H2870</f>
        <v>167870.10000000003</v>
      </c>
      <c r="I2865" s="96">
        <f t="shared" ref="I2865:K2865" si="1400">I2866+I2870</f>
        <v>126695.5</v>
      </c>
      <c r="J2865" s="96">
        <f t="shared" si="1400"/>
        <v>126695.5</v>
      </c>
      <c r="K2865" s="96">
        <f t="shared" si="1400"/>
        <v>126319.92034</v>
      </c>
      <c r="L2865" s="96">
        <f t="shared" si="1397"/>
        <v>75.248612075646577</v>
      </c>
      <c r="M2865" s="96">
        <f t="shared" si="1398"/>
        <v>99.703557221842914</v>
      </c>
    </row>
    <row r="2866" spans="1:13" ht="25.5">
      <c r="A2866" s="93" t="s">
        <v>562</v>
      </c>
      <c r="B2866" s="94" t="s">
        <v>1159</v>
      </c>
      <c r="C2866" s="94" t="s">
        <v>15</v>
      </c>
      <c r="D2866" s="94" t="s">
        <v>17</v>
      </c>
      <c r="E2866" s="94" t="s">
        <v>563</v>
      </c>
      <c r="F2866" s="95" t="s">
        <v>0</v>
      </c>
      <c r="G2866" s="96">
        <v>4000</v>
      </c>
      <c r="H2866" s="96">
        <f>H2867</f>
        <v>4000</v>
      </c>
      <c r="I2866" s="96">
        <f t="shared" ref="I2866:K2868" si="1401">I2867</f>
        <v>3327.5</v>
      </c>
      <c r="J2866" s="96">
        <f t="shared" si="1401"/>
        <v>3327.5</v>
      </c>
      <c r="K2866" s="96">
        <f t="shared" si="1401"/>
        <v>3212.52475</v>
      </c>
      <c r="L2866" s="96">
        <f t="shared" si="1397"/>
        <v>80.313118750000001</v>
      </c>
      <c r="M2866" s="96">
        <f t="shared" si="1398"/>
        <v>96.544695717505633</v>
      </c>
    </row>
    <row r="2867" spans="1:13">
      <c r="A2867" s="93" t="s">
        <v>1160</v>
      </c>
      <c r="B2867" s="94" t="s">
        <v>1159</v>
      </c>
      <c r="C2867" s="94" t="s">
        <v>15</v>
      </c>
      <c r="D2867" s="94" t="s">
        <v>17</v>
      </c>
      <c r="E2867" s="94" t="s">
        <v>1161</v>
      </c>
      <c r="F2867" s="95" t="s">
        <v>0</v>
      </c>
      <c r="G2867" s="96">
        <v>4000</v>
      </c>
      <c r="H2867" s="96">
        <f>H2868</f>
        <v>4000</v>
      </c>
      <c r="I2867" s="96">
        <f t="shared" si="1401"/>
        <v>3327.5</v>
      </c>
      <c r="J2867" s="96">
        <f t="shared" si="1401"/>
        <v>3327.5</v>
      </c>
      <c r="K2867" s="96">
        <f t="shared" si="1401"/>
        <v>3212.52475</v>
      </c>
      <c r="L2867" s="96">
        <f t="shared" si="1397"/>
        <v>80.313118750000001</v>
      </c>
      <c r="M2867" s="96">
        <f t="shared" si="1398"/>
        <v>96.544695717505633</v>
      </c>
    </row>
    <row r="2868" spans="1:13">
      <c r="A2868" s="93" t="s">
        <v>152</v>
      </c>
      <c r="B2868" s="94" t="s">
        <v>1159</v>
      </c>
      <c r="C2868" s="94" t="s">
        <v>15</v>
      </c>
      <c r="D2868" s="94" t="s">
        <v>17</v>
      </c>
      <c r="E2868" s="94" t="s">
        <v>1161</v>
      </c>
      <c r="F2868" s="94" t="s">
        <v>153</v>
      </c>
      <c r="G2868" s="96">
        <v>4000</v>
      </c>
      <c r="H2868" s="96">
        <f>H2869</f>
        <v>4000</v>
      </c>
      <c r="I2868" s="96">
        <f t="shared" si="1401"/>
        <v>3327.5</v>
      </c>
      <c r="J2868" s="96">
        <f t="shared" si="1401"/>
        <v>3327.5</v>
      </c>
      <c r="K2868" s="96">
        <f t="shared" si="1401"/>
        <v>3212.52475</v>
      </c>
      <c r="L2868" s="96">
        <f t="shared" si="1397"/>
        <v>80.313118750000001</v>
      </c>
      <c r="M2868" s="96">
        <f t="shared" si="1398"/>
        <v>96.544695717505633</v>
      </c>
    </row>
    <row r="2869" spans="1:13" ht="25.5">
      <c r="A2869" s="93" t="s">
        <v>154</v>
      </c>
      <c r="B2869" s="94" t="s">
        <v>1159</v>
      </c>
      <c r="C2869" s="94" t="s">
        <v>15</v>
      </c>
      <c r="D2869" s="94" t="s">
        <v>17</v>
      </c>
      <c r="E2869" s="94" t="s">
        <v>1161</v>
      </c>
      <c r="F2869" s="94" t="s">
        <v>155</v>
      </c>
      <c r="G2869" s="96">
        <v>4000</v>
      </c>
      <c r="H2869" s="96">
        <v>4000</v>
      </c>
      <c r="I2869" s="96">
        <v>3327.5</v>
      </c>
      <c r="J2869" s="96">
        <v>3327.5</v>
      </c>
      <c r="K2869" s="96">
        <v>3212.52475</v>
      </c>
      <c r="L2869" s="96">
        <f t="shared" si="1397"/>
        <v>80.313118750000001</v>
      </c>
      <c r="M2869" s="96">
        <f t="shared" si="1398"/>
        <v>96.544695717505633</v>
      </c>
    </row>
    <row r="2870" spans="1:13" ht="25.5">
      <c r="A2870" s="93" t="s">
        <v>101</v>
      </c>
      <c r="B2870" s="94" t="s">
        <v>1159</v>
      </c>
      <c r="C2870" s="94" t="s">
        <v>15</v>
      </c>
      <c r="D2870" s="94" t="s">
        <v>17</v>
      </c>
      <c r="E2870" s="94" t="s">
        <v>554</v>
      </c>
      <c r="F2870" s="95" t="s">
        <v>0</v>
      </c>
      <c r="G2870" s="96">
        <v>163870.1</v>
      </c>
      <c r="H2870" s="96">
        <f>H2871+H2876</f>
        <v>163870.10000000003</v>
      </c>
      <c r="I2870" s="96">
        <f t="shared" ref="I2870:K2870" si="1402">I2871+I2876</f>
        <v>123368</v>
      </c>
      <c r="J2870" s="96">
        <f t="shared" si="1402"/>
        <v>123368</v>
      </c>
      <c r="K2870" s="96">
        <f t="shared" si="1402"/>
        <v>123107.39559</v>
      </c>
      <c r="L2870" s="96">
        <f t="shared" si="1397"/>
        <v>75.124989604570928</v>
      </c>
      <c r="M2870" s="96">
        <f t="shared" si="1398"/>
        <v>99.788758503015373</v>
      </c>
    </row>
    <row r="2871" spans="1:13">
      <c r="A2871" s="93" t="s">
        <v>146</v>
      </c>
      <c r="B2871" s="94" t="s">
        <v>1159</v>
      </c>
      <c r="C2871" s="94" t="s">
        <v>15</v>
      </c>
      <c r="D2871" s="94" t="s">
        <v>17</v>
      </c>
      <c r="E2871" s="94" t="s">
        <v>555</v>
      </c>
      <c r="F2871" s="95" t="s">
        <v>0</v>
      </c>
      <c r="G2871" s="96">
        <v>6803.7</v>
      </c>
      <c r="H2871" s="96">
        <f>H2872+H2874</f>
        <v>6803.7</v>
      </c>
      <c r="I2871" s="96">
        <f t="shared" ref="I2871:K2871" si="1403">I2872+I2874</f>
        <v>5074.7999999999993</v>
      </c>
      <c r="J2871" s="96">
        <f t="shared" si="1403"/>
        <v>5074.7999999999993</v>
      </c>
      <c r="K2871" s="96">
        <f t="shared" si="1403"/>
        <v>4814.1955900000003</v>
      </c>
      <c r="L2871" s="96">
        <f t="shared" si="1397"/>
        <v>70.758493025853582</v>
      </c>
      <c r="M2871" s="96">
        <f t="shared" si="1398"/>
        <v>94.864735359028955</v>
      </c>
    </row>
    <row r="2872" spans="1:13" ht="38.25">
      <c r="A2872" s="93" t="s">
        <v>148</v>
      </c>
      <c r="B2872" s="94" t="s">
        <v>1159</v>
      </c>
      <c r="C2872" s="94" t="s">
        <v>15</v>
      </c>
      <c r="D2872" s="94" t="s">
        <v>17</v>
      </c>
      <c r="E2872" s="94" t="s">
        <v>555</v>
      </c>
      <c r="F2872" s="94" t="s">
        <v>149</v>
      </c>
      <c r="G2872" s="96">
        <v>6523.2</v>
      </c>
      <c r="H2872" s="96">
        <f>H2873</f>
        <v>6523.2</v>
      </c>
      <c r="I2872" s="96">
        <f t="shared" ref="I2872:K2872" si="1404">I2873</f>
        <v>4918.3999999999996</v>
      </c>
      <c r="J2872" s="96">
        <f t="shared" si="1404"/>
        <v>4918.3999999999996</v>
      </c>
      <c r="K2872" s="96">
        <f t="shared" si="1404"/>
        <v>4710.8399200000003</v>
      </c>
      <c r="L2872" s="96">
        <f t="shared" si="1397"/>
        <v>72.21670223203337</v>
      </c>
      <c r="M2872" s="96">
        <f t="shared" si="1398"/>
        <v>95.779926805465209</v>
      </c>
    </row>
    <row r="2873" spans="1:13">
      <c r="A2873" s="93" t="s">
        <v>150</v>
      </c>
      <c r="B2873" s="94" t="s">
        <v>1159</v>
      </c>
      <c r="C2873" s="94" t="s">
        <v>15</v>
      </c>
      <c r="D2873" s="94" t="s">
        <v>17</v>
      </c>
      <c r="E2873" s="94" t="s">
        <v>555</v>
      </c>
      <c r="F2873" s="94" t="s">
        <v>151</v>
      </c>
      <c r="G2873" s="96">
        <v>6523.2</v>
      </c>
      <c r="H2873" s="96">
        <f>6252.4+270.8</f>
        <v>6523.2</v>
      </c>
      <c r="I2873" s="96">
        <v>4918.3999999999996</v>
      </c>
      <c r="J2873" s="96">
        <v>4918.3999999999996</v>
      </c>
      <c r="K2873" s="96">
        <v>4710.8399200000003</v>
      </c>
      <c r="L2873" s="96">
        <f t="shared" si="1397"/>
        <v>72.21670223203337</v>
      </c>
      <c r="M2873" s="96">
        <f t="shared" si="1398"/>
        <v>95.779926805465209</v>
      </c>
    </row>
    <row r="2874" spans="1:13">
      <c r="A2874" s="93" t="s">
        <v>152</v>
      </c>
      <c r="B2874" s="94" t="s">
        <v>1159</v>
      </c>
      <c r="C2874" s="94" t="s">
        <v>15</v>
      </c>
      <c r="D2874" s="94" t="s">
        <v>17</v>
      </c>
      <c r="E2874" s="94" t="s">
        <v>555</v>
      </c>
      <c r="F2874" s="94" t="s">
        <v>153</v>
      </c>
      <c r="G2874" s="96">
        <v>280.5</v>
      </c>
      <c r="H2874" s="96">
        <f>H2875</f>
        <v>280.5</v>
      </c>
      <c r="I2874" s="96">
        <f t="shared" ref="I2874:K2874" si="1405">I2875</f>
        <v>156.4</v>
      </c>
      <c r="J2874" s="96">
        <f t="shared" si="1405"/>
        <v>156.4</v>
      </c>
      <c r="K2874" s="96">
        <f t="shared" si="1405"/>
        <v>103.35567</v>
      </c>
      <c r="L2874" s="96">
        <f t="shared" si="1397"/>
        <v>36.846941176470587</v>
      </c>
      <c r="M2874" s="96">
        <f t="shared" si="1398"/>
        <v>66.084187979539649</v>
      </c>
    </row>
    <row r="2875" spans="1:13" ht="25.5">
      <c r="A2875" s="93" t="s">
        <v>154</v>
      </c>
      <c r="B2875" s="94" t="s">
        <v>1159</v>
      </c>
      <c r="C2875" s="94" t="s">
        <v>15</v>
      </c>
      <c r="D2875" s="94" t="s">
        <v>17</v>
      </c>
      <c r="E2875" s="94" t="s">
        <v>555</v>
      </c>
      <c r="F2875" s="94" t="s">
        <v>155</v>
      </c>
      <c r="G2875" s="96">
        <v>280.5</v>
      </c>
      <c r="H2875" s="96">
        <v>280.5</v>
      </c>
      <c r="I2875" s="96">
        <v>156.4</v>
      </c>
      <c r="J2875" s="96">
        <v>156.4</v>
      </c>
      <c r="K2875" s="96">
        <v>103.35567</v>
      </c>
      <c r="L2875" s="96">
        <f t="shared" si="1397"/>
        <v>36.846941176470587</v>
      </c>
      <c r="M2875" s="96">
        <f t="shared" si="1398"/>
        <v>66.084187979539649</v>
      </c>
    </row>
    <row r="2876" spans="1:13">
      <c r="A2876" s="93" t="s">
        <v>128</v>
      </c>
      <c r="B2876" s="94" t="s">
        <v>1159</v>
      </c>
      <c r="C2876" s="94" t="s">
        <v>15</v>
      </c>
      <c r="D2876" s="94" t="s">
        <v>17</v>
      </c>
      <c r="E2876" s="94" t="s">
        <v>642</v>
      </c>
      <c r="F2876" s="95" t="s">
        <v>0</v>
      </c>
      <c r="G2876" s="96">
        <v>157066.4</v>
      </c>
      <c r="H2876" s="96">
        <f>H2877</f>
        <v>157066.40000000002</v>
      </c>
      <c r="I2876" s="96">
        <f t="shared" ref="I2876:K2877" si="1406">I2877</f>
        <v>118293.2</v>
      </c>
      <c r="J2876" s="96">
        <f t="shared" si="1406"/>
        <v>118293.2</v>
      </c>
      <c r="K2876" s="96">
        <f t="shared" si="1406"/>
        <v>118293.2</v>
      </c>
      <c r="L2876" s="96">
        <f t="shared" si="1397"/>
        <v>75.314134658972236</v>
      </c>
      <c r="M2876" s="96">
        <f t="shared" si="1398"/>
        <v>100</v>
      </c>
    </row>
    <row r="2877" spans="1:13" ht="25.5">
      <c r="A2877" s="93" t="s">
        <v>130</v>
      </c>
      <c r="B2877" s="94" t="s">
        <v>1159</v>
      </c>
      <c r="C2877" s="94" t="s">
        <v>15</v>
      </c>
      <c r="D2877" s="94" t="s">
        <v>17</v>
      </c>
      <c r="E2877" s="94" t="s">
        <v>642</v>
      </c>
      <c r="F2877" s="94" t="s">
        <v>131</v>
      </c>
      <c r="G2877" s="96">
        <v>157066.4</v>
      </c>
      <c r="H2877" s="96">
        <f>H2878</f>
        <v>157066.40000000002</v>
      </c>
      <c r="I2877" s="96">
        <f t="shared" si="1406"/>
        <v>118293.2</v>
      </c>
      <c r="J2877" s="96">
        <f t="shared" si="1406"/>
        <v>118293.2</v>
      </c>
      <c r="K2877" s="96">
        <f t="shared" si="1406"/>
        <v>118293.2</v>
      </c>
      <c r="L2877" s="96">
        <f t="shared" si="1397"/>
        <v>75.314134658972236</v>
      </c>
      <c r="M2877" s="96">
        <f t="shared" si="1398"/>
        <v>100</v>
      </c>
    </row>
    <row r="2878" spans="1:13">
      <c r="A2878" s="93" t="s">
        <v>132</v>
      </c>
      <c r="B2878" s="94" t="s">
        <v>1159</v>
      </c>
      <c r="C2878" s="94" t="s">
        <v>15</v>
      </c>
      <c r="D2878" s="94" t="s">
        <v>17</v>
      </c>
      <c r="E2878" s="94" t="s">
        <v>642</v>
      </c>
      <c r="F2878" s="94" t="s">
        <v>133</v>
      </c>
      <c r="G2878" s="96">
        <v>157066.4</v>
      </c>
      <c r="H2878" s="96">
        <f>155080.2+1986.2</f>
        <v>157066.40000000002</v>
      </c>
      <c r="I2878" s="96">
        <v>118293.2</v>
      </c>
      <c r="J2878" s="96">
        <v>118293.2</v>
      </c>
      <c r="K2878" s="96">
        <v>118293.2</v>
      </c>
      <c r="L2878" s="96">
        <f t="shared" si="1397"/>
        <v>75.314134658972236</v>
      </c>
      <c r="M2878" s="96">
        <f t="shared" si="1398"/>
        <v>100</v>
      </c>
    </row>
    <row r="2879" spans="1:13">
      <c r="A2879" s="122" t="s">
        <v>0</v>
      </c>
      <c r="B2879" s="123" t="s">
        <v>0</v>
      </c>
      <c r="C2879" s="123" t="s">
        <v>0</v>
      </c>
      <c r="D2879" s="123" t="s">
        <v>0</v>
      </c>
      <c r="E2879" s="123" t="s">
        <v>0</v>
      </c>
      <c r="F2879" s="123" t="s">
        <v>0</v>
      </c>
      <c r="G2879" s="124" t="s">
        <v>0</v>
      </c>
      <c r="H2879" s="124"/>
      <c r="I2879" s="124"/>
      <c r="J2879" s="124"/>
      <c r="K2879" s="125"/>
      <c r="L2879" s="124"/>
      <c r="M2879" s="124"/>
    </row>
    <row r="2880" spans="1:13">
      <c r="A2880" s="84" t="s">
        <v>88</v>
      </c>
      <c r="B2880" s="85" t="s">
        <v>0</v>
      </c>
      <c r="C2880" s="85" t="s">
        <v>0</v>
      </c>
      <c r="D2880" s="85" t="s">
        <v>0</v>
      </c>
      <c r="E2880" s="85" t="s">
        <v>0</v>
      </c>
      <c r="F2880" s="85" t="s">
        <v>0</v>
      </c>
      <c r="G2880" s="86">
        <v>66185377.799999997</v>
      </c>
      <c r="H2880" s="86">
        <f>H9+H267+H416+H550+H790+H905+H1203+H1226+H1424+H1540+H1677+H1694+H1755+H1775+H2173+H2199+H2216+H2280+H2427+H2439+H2542+H2555+H2568+H2596+H2646+H2670+H2723+H2736+H2747+H2791+H2807+H2820+H2833+H2846+H2862</f>
        <v>67929026.089210004</v>
      </c>
      <c r="I2880" s="86">
        <f>I9+I267+I416+I550+I790+I905+I1203+I1226+I1424+I1540+I1677+I1694+I1755+I1775+I2173+I2199+I2216+I2280+I2427+I2439+I2542+I2555+I2568+I2596+I2646+I2670+I2723+I2736+I2747+I2791+I2807+I2820+I2833+I2846+I2862</f>
        <v>47583436.036060624</v>
      </c>
      <c r="J2880" s="86">
        <f>J9+J267+J416+J550+J790+J905+J1203+J1226+J1424+J1540+J1677+J1694+J1755+J1775+J2173+J2199+J2216+J2280+J2427+J2439+J2542+J2555+J2568+J2596+J2646+J2670+J2723+J2736+J2747+J2791+J2807+J2820+J2833+J2846+J2862</f>
        <v>47516462.53076002</v>
      </c>
      <c r="K2880" s="86">
        <f>K9+K267+K416+K550+K790+K905+K1203+K1226+K1424+K1540+K1677+K1694+K1755+K1775+K2173+K2199+K2216+K2280+K2427+K2439+K2542+K2555+K2568+K2596+K2646+K2670+K2723+K2736+K2747+K2791+K2807+K2820+K2833+K2846+K2862</f>
        <v>46547341.272441998</v>
      </c>
      <c r="L2880" s="86">
        <f t="shared" si="1397"/>
        <v>68.523492757443904</v>
      </c>
      <c r="M2880" s="86">
        <f t="shared" si="1398"/>
        <v>97.822572622049748</v>
      </c>
    </row>
  </sheetData>
  <autoFilter ref="A6:M36">
    <filterColumn colId="11" showButton="0"/>
  </autoFilter>
  <mergeCells count="15">
    <mergeCell ref="E1:G1"/>
    <mergeCell ref="G6:G7"/>
    <mergeCell ref="H6:H7"/>
    <mergeCell ref="I6:I7"/>
    <mergeCell ref="J6:J7"/>
    <mergeCell ref="A3:M3"/>
    <mergeCell ref="H1:M1"/>
    <mergeCell ref="K6:K7"/>
    <mergeCell ref="L6:M6"/>
    <mergeCell ref="A6:A7"/>
    <mergeCell ref="B6:B7"/>
    <mergeCell ref="C6:C7"/>
    <mergeCell ref="D6:D7"/>
    <mergeCell ref="E6:E7"/>
    <mergeCell ref="F6:F7"/>
  </mergeCells>
  <pageMargins left="1.1811023622047245" right="0.59055118110236227" top="0.78740157480314965" bottom="0.78740157480314965" header="0.31496062992125984" footer="0.31496062992125984"/>
  <pageSetup paperSize="9" scale="6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019"/>
  <sheetViews>
    <sheetView view="pageBreakPreview" topLeftCell="A1181" zoomScale="125" zoomScaleNormal="86" zoomScaleSheetLayoutView="125" workbookViewId="0">
      <selection activeCell="J1237" sqref="J1237"/>
    </sheetView>
  </sheetViews>
  <sheetFormatPr defaultColWidth="9.33203125" defaultRowHeight="12.75"/>
  <cols>
    <col min="1" max="1" width="88.6640625" style="60" customWidth="1"/>
    <col min="2" max="2" width="13" style="60" customWidth="1"/>
    <col min="3" max="3" width="5.83203125" style="60" customWidth="1"/>
    <col min="4" max="4" width="18.6640625" style="60" customWidth="1"/>
    <col min="5" max="5" width="20.33203125" style="60" customWidth="1"/>
    <col min="6" max="7" width="19.1640625" style="60" customWidth="1"/>
    <col min="8" max="8" width="15.6640625" style="72" customWidth="1"/>
    <col min="9" max="9" width="13.5" style="60" customWidth="1"/>
    <col min="10" max="10" width="13.6640625" style="60" customWidth="1"/>
    <col min="11" max="11" width="18.5" style="17" customWidth="1"/>
    <col min="12" max="16384" width="9.33203125" style="17"/>
  </cols>
  <sheetData>
    <row r="1" spans="1:10" ht="55.5" customHeight="1">
      <c r="A1" s="58" t="s">
        <v>0</v>
      </c>
      <c r="B1" s="153"/>
      <c r="C1" s="153"/>
      <c r="D1" s="153"/>
      <c r="E1" s="158" t="s">
        <v>1226</v>
      </c>
      <c r="F1" s="158"/>
      <c r="G1" s="158"/>
      <c r="H1" s="158"/>
      <c r="I1" s="158"/>
      <c r="J1" s="158"/>
    </row>
    <row r="2" spans="1:10" ht="18.75" customHeight="1">
      <c r="A2" s="58"/>
      <c r="B2" s="59"/>
      <c r="C2" s="59"/>
      <c r="D2" s="59"/>
    </row>
    <row r="3" spans="1:10" ht="39.75" customHeight="1">
      <c r="A3" s="151" t="s">
        <v>1225</v>
      </c>
      <c r="B3" s="151"/>
      <c r="C3" s="151"/>
      <c r="D3" s="151"/>
      <c r="E3" s="152"/>
      <c r="F3" s="152"/>
      <c r="G3" s="152"/>
      <c r="H3" s="152"/>
      <c r="I3" s="152"/>
      <c r="J3" s="152"/>
    </row>
    <row r="4" spans="1:10" ht="19.5" customHeight="1">
      <c r="A4" s="61"/>
      <c r="B4" s="61"/>
      <c r="C4" s="61"/>
      <c r="D4" s="61"/>
    </row>
    <row r="5" spans="1:10" ht="19.5" customHeight="1">
      <c r="A5" s="61"/>
      <c r="B5" s="61"/>
      <c r="C5" s="61"/>
      <c r="D5" s="61"/>
      <c r="J5" s="62" t="s">
        <v>1167</v>
      </c>
    </row>
    <row r="6" spans="1:10" ht="37.5" customHeight="1">
      <c r="A6" s="161" t="s">
        <v>1</v>
      </c>
      <c r="B6" s="161" t="s">
        <v>92</v>
      </c>
      <c r="C6" s="161" t="s">
        <v>93</v>
      </c>
      <c r="D6" s="154" t="s">
        <v>89</v>
      </c>
      <c r="E6" s="156" t="s">
        <v>1189</v>
      </c>
      <c r="F6" s="156" t="s">
        <v>1190</v>
      </c>
      <c r="G6" s="156" t="s">
        <v>1166</v>
      </c>
      <c r="H6" s="129" t="s">
        <v>1191</v>
      </c>
      <c r="I6" s="159" t="s">
        <v>1192</v>
      </c>
      <c r="J6" s="160"/>
    </row>
    <row r="7" spans="1:10" ht="133.5" customHeight="1">
      <c r="A7" s="162"/>
      <c r="B7" s="162"/>
      <c r="C7" s="162"/>
      <c r="D7" s="155"/>
      <c r="E7" s="157"/>
      <c r="F7" s="157"/>
      <c r="G7" s="157"/>
      <c r="H7" s="136"/>
      <c r="I7" s="63" t="s">
        <v>90</v>
      </c>
      <c r="J7" s="63" t="s">
        <v>1193</v>
      </c>
    </row>
    <row r="8" spans="1:10">
      <c r="A8" s="64" t="s">
        <v>4</v>
      </c>
      <c r="B8" s="64" t="s">
        <v>5</v>
      </c>
      <c r="C8" s="64" t="s">
        <v>6</v>
      </c>
      <c r="D8" s="64" t="s">
        <v>7</v>
      </c>
      <c r="E8" s="64">
        <v>5</v>
      </c>
      <c r="F8" s="64">
        <v>6</v>
      </c>
      <c r="G8" s="64">
        <v>7</v>
      </c>
      <c r="H8" s="2">
        <v>8</v>
      </c>
      <c r="I8" s="64">
        <v>9</v>
      </c>
      <c r="J8" s="64">
        <v>10</v>
      </c>
    </row>
    <row r="9" spans="1:10">
      <c r="A9" s="40" t="s">
        <v>1162</v>
      </c>
      <c r="B9" s="44" t="s">
        <v>0</v>
      </c>
      <c r="C9" s="44" t="s">
        <v>0</v>
      </c>
      <c r="D9" s="42">
        <v>61776618.700000003</v>
      </c>
      <c r="E9" s="42">
        <f>E11+E159+E340+E649+E706+E871+E918+E987+E1023+E1074+E1126+E1232+E1307+E1315+E1376+E1436+E1480+E1565+E1608+E1623+E1698+E1777</f>
        <v>62385461.205069996</v>
      </c>
      <c r="F9" s="42">
        <f t="shared" ref="F9:H9" si="0">F11+F159+F340+F649+F706+F871+F918+F987+F1023+F1074+F1126+F1232+F1307+F1315+F1376+F1436+F1480+F1565+F1608+F1623+F1698+F1777</f>
        <v>45450765.868230589</v>
      </c>
      <c r="G9" s="42">
        <f t="shared" si="0"/>
        <v>45389437.260689981</v>
      </c>
      <c r="H9" s="5">
        <f t="shared" si="0"/>
        <v>44515816.162792005</v>
      </c>
      <c r="I9" s="42">
        <f>H9/E9*100</f>
        <v>71.35607448097899</v>
      </c>
      <c r="J9" s="42">
        <f>H9/F9*100</f>
        <v>97.942939601613844</v>
      </c>
    </row>
    <row r="10" spans="1:10">
      <c r="A10" s="40" t="s">
        <v>0</v>
      </c>
      <c r="B10" s="65" t="s">
        <v>0</v>
      </c>
      <c r="C10" s="41" t="s">
        <v>0</v>
      </c>
      <c r="D10" s="42" t="s">
        <v>0</v>
      </c>
      <c r="E10" s="42"/>
      <c r="F10" s="42"/>
      <c r="G10" s="42"/>
      <c r="H10" s="5"/>
      <c r="I10" s="42"/>
      <c r="J10" s="42"/>
    </row>
    <row r="11" spans="1:10" ht="25.5">
      <c r="A11" s="40" t="s">
        <v>210</v>
      </c>
      <c r="B11" s="41" t="s">
        <v>211</v>
      </c>
      <c r="C11" s="41" t="s">
        <v>0</v>
      </c>
      <c r="D11" s="42">
        <v>12705885.699999999</v>
      </c>
      <c r="E11" s="42">
        <f>E12+E30+E52+E60+E69+E74+E89+E114+E120</f>
        <v>12908189.679189999</v>
      </c>
      <c r="F11" s="42">
        <f t="shared" ref="F11:H11" si="1">F12+F30+F52+F60+F69+F74+F89+F114+F120</f>
        <v>9377253.3227000013</v>
      </c>
      <c r="G11" s="42">
        <f t="shared" si="1"/>
        <v>9376785.6160700005</v>
      </c>
      <c r="H11" s="5">
        <f t="shared" si="1"/>
        <v>9372516.9258000012</v>
      </c>
      <c r="I11" s="42">
        <f t="shared" ref="I11:I13" si="2">H11/E11*100</f>
        <v>72.609073454428312</v>
      </c>
      <c r="J11" s="42">
        <f t="shared" ref="J11:J13" si="3">H11/F11*100</f>
        <v>99.949490573230705</v>
      </c>
    </row>
    <row r="12" spans="1:10" ht="25.5">
      <c r="A12" s="40" t="s">
        <v>356</v>
      </c>
      <c r="B12" s="41" t="s">
        <v>357</v>
      </c>
      <c r="C12" s="41" t="s">
        <v>0</v>
      </c>
      <c r="D12" s="42">
        <v>74098.3</v>
      </c>
      <c r="E12" s="42">
        <f>E13+E16+E19+E22+E26</f>
        <v>74098.296170000001</v>
      </c>
      <c r="F12" s="42">
        <f t="shared" ref="F12:H12" si="4">F13+F16+F19+F22+F26</f>
        <v>39839.34117</v>
      </c>
      <c r="G12" s="42">
        <f t="shared" si="4"/>
        <v>39839.34117</v>
      </c>
      <c r="H12" s="5">
        <f t="shared" si="4"/>
        <v>39839.34117</v>
      </c>
      <c r="I12" s="42">
        <f t="shared" si="2"/>
        <v>53.765529343075038</v>
      </c>
      <c r="J12" s="42">
        <f t="shared" si="3"/>
        <v>100</v>
      </c>
    </row>
    <row r="13" spans="1:10" ht="25.5">
      <c r="A13" s="43" t="s">
        <v>362</v>
      </c>
      <c r="B13" s="44" t="s">
        <v>363</v>
      </c>
      <c r="C13" s="44" t="s">
        <v>0</v>
      </c>
      <c r="D13" s="31">
        <v>846.8</v>
      </c>
      <c r="E13" s="31">
        <f>E14</f>
        <v>846.79616999999996</v>
      </c>
      <c r="F13" s="31">
        <f t="shared" ref="F13:H14" si="5">F14</f>
        <v>846.79616999999996</v>
      </c>
      <c r="G13" s="31">
        <f t="shared" si="5"/>
        <v>846.79616999999996</v>
      </c>
      <c r="H13" s="7">
        <f t="shared" si="5"/>
        <v>846.79616999999996</v>
      </c>
      <c r="I13" s="31">
        <f t="shared" si="2"/>
        <v>100</v>
      </c>
      <c r="J13" s="31">
        <f t="shared" si="3"/>
        <v>100</v>
      </c>
    </row>
    <row r="14" spans="1:10">
      <c r="A14" s="43" t="s">
        <v>152</v>
      </c>
      <c r="B14" s="44" t="s">
        <v>363</v>
      </c>
      <c r="C14" s="44" t="s">
        <v>153</v>
      </c>
      <c r="D14" s="31">
        <v>846.8</v>
      </c>
      <c r="E14" s="31">
        <f>E15</f>
        <v>846.79616999999996</v>
      </c>
      <c r="F14" s="31">
        <f t="shared" si="5"/>
        <v>846.79616999999996</v>
      </c>
      <c r="G14" s="31">
        <f t="shared" si="5"/>
        <v>846.79616999999996</v>
      </c>
      <c r="H14" s="7">
        <f t="shared" si="5"/>
        <v>846.79616999999996</v>
      </c>
      <c r="I14" s="31">
        <f t="shared" ref="I14:I77" si="6">H14/E14*100</f>
        <v>100</v>
      </c>
      <c r="J14" s="31">
        <f t="shared" ref="J14:J77" si="7">H14/F14*100</f>
        <v>100</v>
      </c>
    </row>
    <row r="15" spans="1:10" ht="25.5">
      <c r="A15" s="43" t="s">
        <v>154</v>
      </c>
      <c r="B15" s="44" t="s">
        <v>363</v>
      </c>
      <c r="C15" s="44" t="s">
        <v>155</v>
      </c>
      <c r="D15" s="31">
        <v>846.8</v>
      </c>
      <c r="E15" s="31">
        <f>ведомство!H638</f>
        <v>846.79616999999996</v>
      </c>
      <c r="F15" s="31">
        <f>ведомство!I638</f>
        <v>846.79616999999996</v>
      </c>
      <c r="G15" s="31">
        <f>ведомство!J638</f>
        <v>846.79616999999996</v>
      </c>
      <c r="H15" s="7">
        <f>ведомство!K638</f>
        <v>846.79616999999996</v>
      </c>
      <c r="I15" s="31">
        <f t="shared" si="6"/>
        <v>100</v>
      </c>
      <c r="J15" s="31">
        <f t="shared" si="7"/>
        <v>100</v>
      </c>
    </row>
    <row r="16" spans="1:10">
      <c r="A16" s="43" t="s">
        <v>364</v>
      </c>
      <c r="B16" s="44" t="s">
        <v>365</v>
      </c>
      <c r="C16" s="44" t="s">
        <v>0</v>
      </c>
      <c r="D16" s="31">
        <v>2868</v>
      </c>
      <c r="E16" s="31">
        <f>E17</f>
        <v>2868</v>
      </c>
      <c r="F16" s="31">
        <f t="shared" ref="F16:H17" si="8">F17</f>
        <v>284</v>
      </c>
      <c r="G16" s="31">
        <f t="shared" si="8"/>
        <v>284</v>
      </c>
      <c r="H16" s="7">
        <f t="shared" si="8"/>
        <v>284</v>
      </c>
      <c r="I16" s="31">
        <f t="shared" si="6"/>
        <v>9.9023709902370989</v>
      </c>
      <c r="J16" s="31">
        <f t="shared" si="7"/>
        <v>100</v>
      </c>
    </row>
    <row r="17" spans="1:10">
      <c r="A17" s="43" t="s">
        <v>152</v>
      </c>
      <c r="B17" s="44" t="s">
        <v>365</v>
      </c>
      <c r="C17" s="44" t="s">
        <v>153</v>
      </c>
      <c r="D17" s="31">
        <v>2868</v>
      </c>
      <c r="E17" s="31">
        <f>E18</f>
        <v>2868</v>
      </c>
      <c r="F17" s="31">
        <f t="shared" si="8"/>
        <v>284</v>
      </c>
      <c r="G17" s="31">
        <f t="shared" si="8"/>
        <v>284</v>
      </c>
      <c r="H17" s="7">
        <f t="shared" si="8"/>
        <v>284</v>
      </c>
      <c r="I17" s="31">
        <f t="shared" si="6"/>
        <v>9.9023709902370989</v>
      </c>
      <c r="J17" s="31">
        <f t="shared" si="7"/>
        <v>100</v>
      </c>
    </row>
    <row r="18" spans="1:10" ht="25.5">
      <c r="A18" s="43" t="s">
        <v>154</v>
      </c>
      <c r="B18" s="44" t="s">
        <v>365</v>
      </c>
      <c r="C18" s="44" t="s">
        <v>155</v>
      </c>
      <c r="D18" s="31">
        <v>2868</v>
      </c>
      <c r="E18" s="31">
        <f>ведомство!H641</f>
        <v>2868</v>
      </c>
      <c r="F18" s="31">
        <f>ведомство!I641</f>
        <v>284</v>
      </c>
      <c r="G18" s="31">
        <f>ведомство!J641</f>
        <v>284</v>
      </c>
      <c r="H18" s="7">
        <f>ведомство!K641</f>
        <v>284</v>
      </c>
      <c r="I18" s="31">
        <f t="shared" si="6"/>
        <v>9.9023709902370989</v>
      </c>
      <c r="J18" s="31">
        <f t="shared" si="7"/>
        <v>100</v>
      </c>
    </row>
    <row r="19" spans="1:10" ht="25.5">
      <c r="A19" s="43" t="s">
        <v>366</v>
      </c>
      <c r="B19" s="44" t="s">
        <v>367</v>
      </c>
      <c r="C19" s="44" t="s">
        <v>0</v>
      </c>
      <c r="D19" s="31">
        <v>5188</v>
      </c>
      <c r="E19" s="31">
        <f>E20</f>
        <v>5188</v>
      </c>
      <c r="F19" s="31">
        <f t="shared" ref="F19:H20" si="9">F20</f>
        <v>0</v>
      </c>
      <c r="G19" s="31">
        <f t="shared" si="9"/>
        <v>0</v>
      </c>
      <c r="H19" s="7">
        <f t="shared" si="9"/>
        <v>0</v>
      </c>
      <c r="I19" s="31">
        <f t="shared" si="6"/>
        <v>0</v>
      </c>
      <c r="J19" s="31">
        <v>0</v>
      </c>
    </row>
    <row r="20" spans="1:10">
      <c r="A20" s="43" t="s">
        <v>152</v>
      </c>
      <c r="B20" s="44" t="s">
        <v>367</v>
      </c>
      <c r="C20" s="44" t="s">
        <v>153</v>
      </c>
      <c r="D20" s="31">
        <v>5188</v>
      </c>
      <c r="E20" s="31">
        <f>E21</f>
        <v>5188</v>
      </c>
      <c r="F20" s="31">
        <f t="shared" si="9"/>
        <v>0</v>
      </c>
      <c r="G20" s="31">
        <f t="shared" si="9"/>
        <v>0</v>
      </c>
      <c r="H20" s="7">
        <f t="shared" si="9"/>
        <v>0</v>
      </c>
      <c r="I20" s="31">
        <f t="shared" si="6"/>
        <v>0</v>
      </c>
      <c r="J20" s="31">
        <v>0</v>
      </c>
    </row>
    <row r="21" spans="1:10" ht="25.5">
      <c r="A21" s="43" t="s">
        <v>154</v>
      </c>
      <c r="B21" s="44" t="s">
        <v>367</v>
      </c>
      <c r="C21" s="44" t="s">
        <v>155</v>
      </c>
      <c r="D21" s="31">
        <v>5188</v>
      </c>
      <c r="E21" s="31">
        <f>ведомство!H644</f>
        <v>5188</v>
      </c>
      <c r="F21" s="31">
        <f>ведомство!I644</f>
        <v>0</v>
      </c>
      <c r="G21" s="31">
        <f>ведомство!J644</f>
        <v>0</v>
      </c>
      <c r="H21" s="7">
        <f>ведомство!K644</f>
        <v>0</v>
      </c>
      <c r="I21" s="31">
        <f t="shared" si="6"/>
        <v>0</v>
      </c>
      <c r="J21" s="31">
        <v>0</v>
      </c>
    </row>
    <row r="22" spans="1:10">
      <c r="A22" s="43" t="s">
        <v>128</v>
      </c>
      <c r="B22" s="44" t="s">
        <v>358</v>
      </c>
      <c r="C22" s="44" t="s">
        <v>0</v>
      </c>
      <c r="D22" s="31">
        <v>63915.5</v>
      </c>
      <c r="E22" s="31">
        <f>E23</f>
        <v>63915.5</v>
      </c>
      <c r="F22" s="31">
        <f t="shared" ref="F22:H22" si="10">F23</f>
        <v>38165.46</v>
      </c>
      <c r="G22" s="31">
        <f t="shared" si="10"/>
        <v>38165.46</v>
      </c>
      <c r="H22" s="7">
        <f t="shared" si="10"/>
        <v>38165.46</v>
      </c>
      <c r="I22" s="31">
        <f t="shared" si="6"/>
        <v>59.712370238830957</v>
      </c>
      <c r="J22" s="31">
        <f t="shared" si="7"/>
        <v>100</v>
      </c>
    </row>
    <row r="23" spans="1:10" ht="25.5">
      <c r="A23" s="43" t="s">
        <v>130</v>
      </c>
      <c r="B23" s="44" t="s">
        <v>358</v>
      </c>
      <c r="C23" s="44" t="s">
        <v>131</v>
      </c>
      <c r="D23" s="31">
        <v>63915.5</v>
      </c>
      <c r="E23" s="31">
        <f>E24+E25</f>
        <v>63915.5</v>
      </c>
      <c r="F23" s="31">
        <f t="shared" ref="F23:H23" si="11">F24+F25</f>
        <v>38165.46</v>
      </c>
      <c r="G23" s="31">
        <f t="shared" si="11"/>
        <v>38165.46</v>
      </c>
      <c r="H23" s="7">
        <f t="shared" si="11"/>
        <v>38165.46</v>
      </c>
      <c r="I23" s="31">
        <f t="shared" si="6"/>
        <v>59.712370238830957</v>
      </c>
      <c r="J23" s="31">
        <f t="shared" si="7"/>
        <v>100</v>
      </c>
    </row>
    <row r="24" spans="1:10">
      <c r="A24" s="43" t="s">
        <v>132</v>
      </c>
      <c r="B24" s="44" t="s">
        <v>358</v>
      </c>
      <c r="C24" s="44" t="s">
        <v>133</v>
      </c>
      <c r="D24" s="31">
        <v>63909.5</v>
      </c>
      <c r="E24" s="31">
        <f>ведомство!H607+ведомство!H647</f>
        <v>63909.5</v>
      </c>
      <c r="F24" s="31">
        <f>ведомство!I607+ведомство!I647</f>
        <v>38165.46</v>
      </c>
      <c r="G24" s="31">
        <f>ведомство!J607+ведомство!J647</f>
        <v>38165.46</v>
      </c>
      <c r="H24" s="7">
        <f>ведомство!K607+ведомство!K647</f>
        <v>38165.46</v>
      </c>
      <c r="I24" s="31">
        <f t="shared" si="6"/>
        <v>59.717976200721331</v>
      </c>
      <c r="J24" s="31">
        <f t="shared" si="7"/>
        <v>100</v>
      </c>
    </row>
    <row r="25" spans="1:10">
      <c r="A25" s="43" t="s">
        <v>165</v>
      </c>
      <c r="B25" s="44" t="s">
        <v>358</v>
      </c>
      <c r="C25" s="44" t="s">
        <v>166</v>
      </c>
      <c r="D25" s="31">
        <v>6</v>
      </c>
      <c r="E25" s="31">
        <f>ведомство!H608</f>
        <v>6</v>
      </c>
      <c r="F25" s="31">
        <f>ведомство!I608</f>
        <v>0</v>
      </c>
      <c r="G25" s="31">
        <f>ведомство!J608</f>
        <v>0</v>
      </c>
      <c r="H25" s="7">
        <f>ведомство!K608</f>
        <v>0</v>
      </c>
      <c r="I25" s="31">
        <f t="shared" si="6"/>
        <v>0</v>
      </c>
      <c r="J25" s="31">
        <v>0</v>
      </c>
    </row>
    <row r="26" spans="1:10">
      <c r="A26" s="43" t="s">
        <v>368</v>
      </c>
      <c r="B26" s="44" t="s">
        <v>369</v>
      </c>
      <c r="C26" s="44" t="s">
        <v>0</v>
      </c>
      <c r="D26" s="31">
        <v>1280</v>
      </c>
      <c r="E26" s="31">
        <f>E27</f>
        <v>1280</v>
      </c>
      <c r="F26" s="31">
        <f t="shared" ref="F26:H27" si="12">F27</f>
        <v>543.08500000000004</v>
      </c>
      <c r="G26" s="31">
        <f t="shared" si="12"/>
        <v>543.08500000000004</v>
      </c>
      <c r="H26" s="7">
        <f t="shared" si="12"/>
        <v>543.08500000000004</v>
      </c>
      <c r="I26" s="31">
        <f t="shared" si="6"/>
        <v>42.428515625000003</v>
      </c>
      <c r="J26" s="31">
        <f t="shared" si="7"/>
        <v>100</v>
      </c>
    </row>
    <row r="27" spans="1:10">
      <c r="A27" s="43" t="s">
        <v>152</v>
      </c>
      <c r="B27" s="44" t="s">
        <v>369</v>
      </c>
      <c r="C27" s="44" t="s">
        <v>153</v>
      </c>
      <c r="D27" s="31">
        <v>1280</v>
      </c>
      <c r="E27" s="31">
        <f>E28</f>
        <v>1280</v>
      </c>
      <c r="F27" s="31">
        <f t="shared" si="12"/>
        <v>543.08500000000004</v>
      </c>
      <c r="G27" s="31">
        <f t="shared" si="12"/>
        <v>543.08500000000004</v>
      </c>
      <c r="H27" s="7">
        <f t="shared" si="12"/>
        <v>543.08500000000004</v>
      </c>
      <c r="I27" s="31">
        <f t="shared" si="6"/>
        <v>42.428515625000003</v>
      </c>
      <c r="J27" s="31">
        <f t="shared" si="7"/>
        <v>100</v>
      </c>
    </row>
    <row r="28" spans="1:10" ht="25.5">
      <c r="A28" s="43" t="s">
        <v>154</v>
      </c>
      <c r="B28" s="44" t="s">
        <v>369</v>
      </c>
      <c r="C28" s="44" t="s">
        <v>155</v>
      </c>
      <c r="D28" s="31">
        <v>1280</v>
      </c>
      <c r="E28" s="31">
        <f>ведомство!H650</f>
        <v>1280</v>
      </c>
      <c r="F28" s="31">
        <f>ведомство!I650</f>
        <v>543.08500000000004</v>
      </c>
      <c r="G28" s="31">
        <f>ведомство!J650</f>
        <v>543.08500000000004</v>
      </c>
      <c r="H28" s="7">
        <f>ведомство!K650</f>
        <v>543.08500000000004</v>
      </c>
      <c r="I28" s="31">
        <f t="shared" si="6"/>
        <v>42.428515625000003</v>
      </c>
      <c r="J28" s="31">
        <f t="shared" si="7"/>
        <v>100</v>
      </c>
    </row>
    <row r="29" spans="1:10">
      <c r="A29" s="40" t="s">
        <v>0</v>
      </c>
      <c r="B29" s="65" t="s">
        <v>0</v>
      </c>
      <c r="C29" s="41" t="s">
        <v>0</v>
      </c>
      <c r="D29" s="42" t="s">
        <v>0</v>
      </c>
      <c r="E29" s="42"/>
      <c r="F29" s="42"/>
      <c r="G29" s="42"/>
      <c r="H29" s="5"/>
      <c r="I29" s="31"/>
      <c r="J29" s="31"/>
    </row>
    <row r="30" spans="1:10" ht="38.25">
      <c r="A30" s="40" t="s">
        <v>348</v>
      </c>
      <c r="B30" s="41" t="s">
        <v>349</v>
      </c>
      <c r="C30" s="41" t="s">
        <v>0</v>
      </c>
      <c r="D30" s="42">
        <v>2385745.9</v>
      </c>
      <c r="E30" s="42">
        <f>E31+E38+E42+E45+E48+E34</f>
        <v>2451807.17</v>
      </c>
      <c r="F30" s="42">
        <f t="shared" ref="F30:H30" si="13">F31+F38+F42+F45+F48+F34</f>
        <v>1601823.0348199999</v>
      </c>
      <c r="G30" s="42">
        <f t="shared" si="13"/>
        <v>1601823.0348199999</v>
      </c>
      <c r="H30" s="5">
        <f t="shared" si="13"/>
        <v>1601823.0348199999</v>
      </c>
      <c r="I30" s="42">
        <f t="shared" si="6"/>
        <v>65.332341565017941</v>
      </c>
      <c r="J30" s="42">
        <f t="shared" si="7"/>
        <v>100</v>
      </c>
    </row>
    <row r="31" spans="1:10" ht="25.5">
      <c r="A31" s="43" t="s">
        <v>366</v>
      </c>
      <c r="B31" s="44" t="s">
        <v>370</v>
      </c>
      <c r="C31" s="44" t="s">
        <v>0</v>
      </c>
      <c r="D31" s="31">
        <v>26037</v>
      </c>
      <c r="E31" s="31">
        <f>E32</f>
        <v>26037</v>
      </c>
      <c r="F31" s="31">
        <f t="shared" ref="F31:H32" si="14">F32</f>
        <v>0</v>
      </c>
      <c r="G31" s="31">
        <f t="shared" si="14"/>
        <v>0</v>
      </c>
      <c r="H31" s="7">
        <f t="shared" si="14"/>
        <v>0</v>
      </c>
      <c r="I31" s="31">
        <f t="shared" si="6"/>
        <v>0</v>
      </c>
      <c r="J31" s="31">
        <v>0</v>
      </c>
    </row>
    <row r="32" spans="1:10" ht="25.5">
      <c r="A32" s="43" t="s">
        <v>130</v>
      </c>
      <c r="B32" s="44" t="s">
        <v>370</v>
      </c>
      <c r="C32" s="44" t="s">
        <v>131</v>
      </c>
      <c r="D32" s="31">
        <v>26037</v>
      </c>
      <c r="E32" s="31">
        <f>E33</f>
        <v>26037</v>
      </c>
      <c r="F32" s="31">
        <f t="shared" si="14"/>
        <v>0</v>
      </c>
      <c r="G32" s="31">
        <f t="shared" si="14"/>
        <v>0</v>
      </c>
      <c r="H32" s="7">
        <f t="shared" si="14"/>
        <v>0</v>
      </c>
      <c r="I32" s="31">
        <f t="shared" si="6"/>
        <v>0</v>
      </c>
      <c r="J32" s="31">
        <v>0</v>
      </c>
    </row>
    <row r="33" spans="1:10">
      <c r="A33" s="43" t="s">
        <v>132</v>
      </c>
      <c r="B33" s="44" t="s">
        <v>370</v>
      </c>
      <c r="C33" s="44" t="s">
        <v>133</v>
      </c>
      <c r="D33" s="31">
        <v>26037</v>
      </c>
      <c r="E33" s="31">
        <f>ведомство!H654</f>
        <v>26037</v>
      </c>
      <c r="F33" s="31">
        <f>ведомство!I654</f>
        <v>0</v>
      </c>
      <c r="G33" s="31">
        <f>ведомство!J654</f>
        <v>0</v>
      </c>
      <c r="H33" s="7">
        <f>ведомство!K654</f>
        <v>0</v>
      </c>
      <c r="I33" s="31">
        <f t="shared" si="6"/>
        <v>0</v>
      </c>
      <c r="J33" s="31">
        <v>0</v>
      </c>
    </row>
    <row r="34" spans="1:10" s="35" customFormat="1" ht="48" customHeight="1">
      <c r="A34" s="43" t="s">
        <v>1176</v>
      </c>
      <c r="B34" s="47" t="s">
        <v>1175</v>
      </c>
      <c r="C34" s="44"/>
      <c r="D34" s="31"/>
      <c r="E34" s="31">
        <f>E35</f>
        <v>57673</v>
      </c>
      <c r="F34" s="31">
        <f t="shared" ref="F34:H34" si="15">F35</f>
        <v>32661.720580000001</v>
      </c>
      <c r="G34" s="31">
        <f t="shared" si="15"/>
        <v>32661.720580000001</v>
      </c>
      <c r="H34" s="7">
        <f t="shared" si="15"/>
        <v>32661.720580000001</v>
      </c>
      <c r="I34" s="31">
        <f t="shared" si="6"/>
        <v>56.632602049485889</v>
      </c>
      <c r="J34" s="31">
        <f t="shared" si="7"/>
        <v>100</v>
      </c>
    </row>
    <row r="35" spans="1:10" s="35" customFormat="1" ht="25.5">
      <c r="A35" s="43" t="s">
        <v>130</v>
      </c>
      <c r="B35" s="47" t="s">
        <v>1175</v>
      </c>
      <c r="C35" s="44">
        <v>600</v>
      </c>
      <c r="D35" s="31"/>
      <c r="E35" s="31">
        <f>E36+E37</f>
        <v>57673</v>
      </c>
      <c r="F35" s="31">
        <f t="shared" ref="F35:H35" si="16">F36+F37</f>
        <v>32661.720580000001</v>
      </c>
      <c r="G35" s="31">
        <f t="shared" si="16"/>
        <v>32661.720580000001</v>
      </c>
      <c r="H35" s="7">
        <f t="shared" si="16"/>
        <v>32661.720580000001</v>
      </c>
      <c r="I35" s="31">
        <f t="shared" si="6"/>
        <v>56.632602049485889</v>
      </c>
      <c r="J35" s="31">
        <f t="shared" si="7"/>
        <v>100</v>
      </c>
    </row>
    <row r="36" spans="1:10" s="35" customFormat="1">
      <c r="A36" s="43" t="s">
        <v>132</v>
      </c>
      <c r="B36" s="47" t="s">
        <v>1175</v>
      </c>
      <c r="C36" s="44">
        <v>610</v>
      </c>
      <c r="D36" s="31"/>
      <c r="E36" s="31">
        <f>ведомство!H583</f>
        <v>56617</v>
      </c>
      <c r="F36" s="31">
        <f>ведомство!I583</f>
        <v>31961.720580000001</v>
      </c>
      <c r="G36" s="31">
        <f>ведомство!J583</f>
        <v>31961.720580000001</v>
      </c>
      <c r="H36" s="7">
        <f>ведомство!K583</f>
        <v>31961.720580000001</v>
      </c>
      <c r="I36" s="31">
        <f t="shared" si="6"/>
        <v>56.452515286927948</v>
      </c>
      <c r="J36" s="31">
        <f t="shared" si="7"/>
        <v>100</v>
      </c>
    </row>
    <row r="37" spans="1:10" s="52" customFormat="1">
      <c r="A37" s="43" t="s">
        <v>165</v>
      </c>
      <c r="B37" s="47" t="s">
        <v>1175</v>
      </c>
      <c r="C37" s="44">
        <v>620</v>
      </c>
      <c r="D37" s="31"/>
      <c r="E37" s="31">
        <f>ведомство!H584</f>
        <v>1056</v>
      </c>
      <c r="F37" s="31">
        <f>ведомство!I584</f>
        <v>700</v>
      </c>
      <c r="G37" s="31">
        <f>ведомство!J584</f>
        <v>700</v>
      </c>
      <c r="H37" s="7">
        <f>ведомство!K584</f>
        <v>700</v>
      </c>
      <c r="I37" s="31">
        <f t="shared" si="6"/>
        <v>66.287878787878782</v>
      </c>
      <c r="J37" s="31">
        <f t="shared" si="7"/>
        <v>100</v>
      </c>
    </row>
    <row r="38" spans="1:10">
      <c r="A38" s="43" t="s">
        <v>128</v>
      </c>
      <c r="B38" s="44" t="s">
        <v>350</v>
      </c>
      <c r="C38" s="44" t="s">
        <v>0</v>
      </c>
      <c r="D38" s="31">
        <v>2019110.5</v>
      </c>
      <c r="E38" s="31">
        <f>E39</f>
        <v>2027498.7699999998</v>
      </c>
      <c r="F38" s="31">
        <f t="shared" ref="F38:H38" si="17">F39</f>
        <v>1333351.9750400002</v>
      </c>
      <c r="G38" s="31">
        <f t="shared" si="17"/>
        <v>1333351.9750400002</v>
      </c>
      <c r="H38" s="7">
        <f t="shared" si="17"/>
        <v>1333351.9750400002</v>
      </c>
      <c r="I38" s="31">
        <f t="shared" si="6"/>
        <v>65.763392548938526</v>
      </c>
      <c r="J38" s="31">
        <f t="shared" si="7"/>
        <v>100</v>
      </c>
    </row>
    <row r="39" spans="1:10" ht="25.5">
      <c r="A39" s="43" t="s">
        <v>130</v>
      </c>
      <c r="B39" s="44" t="s">
        <v>350</v>
      </c>
      <c r="C39" s="44" t="s">
        <v>131</v>
      </c>
      <c r="D39" s="31">
        <v>2019110.5</v>
      </c>
      <c r="E39" s="31">
        <f>E40+E41</f>
        <v>2027498.7699999998</v>
      </c>
      <c r="F39" s="31">
        <f t="shared" ref="F39:H39" si="18">F40+F41</f>
        <v>1333351.9750400002</v>
      </c>
      <c r="G39" s="31">
        <f t="shared" si="18"/>
        <v>1333351.9750400002</v>
      </c>
      <c r="H39" s="7">
        <f t="shared" si="18"/>
        <v>1333351.9750400002</v>
      </c>
      <c r="I39" s="31">
        <f t="shared" si="6"/>
        <v>65.763392548938526</v>
      </c>
      <c r="J39" s="31">
        <f t="shared" si="7"/>
        <v>100</v>
      </c>
    </row>
    <row r="40" spans="1:10">
      <c r="A40" s="43" t="s">
        <v>132</v>
      </c>
      <c r="B40" s="44" t="s">
        <v>350</v>
      </c>
      <c r="C40" s="44" t="s">
        <v>133</v>
      </c>
      <c r="D40" s="31">
        <v>1983815.5</v>
      </c>
      <c r="E40" s="31">
        <f>ведомство!H587+ведомство!H657+ведомство!H612+ведомство!H631</f>
        <v>1992203.7699999998</v>
      </c>
      <c r="F40" s="31">
        <f>ведомство!I587+ведомство!I657+ведомство!I612+ведомство!I631</f>
        <v>1308446.8750400001</v>
      </c>
      <c r="G40" s="31">
        <f>ведомство!J587+ведомство!J657+ведомство!J612+ведомство!J631</f>
        <v>1308446.8750400001</v>
      </c>
      <c r="H40" s="7">
        <f>ведомство!K587+ведомство!K657+ведомство!K612+ведомство!K631</f>
        <v>1308446.8750400001</v>
      </c>
      <c r="I40" s="31">
        <f t="shared" si="6"/>
        <v>65.67836557401958</v>
      </c>
      <c r="J40" s="31">
        <f t="shared" si="7"/>
        <v>100</v>
      </c>
    </row>
    <row r="41" spans="1:10">
      <c r="A41" s="43" t="s">
        <v>165</v>
      </c>
      <c r="B41" s="44" t="s">
        <v>350</v>
      </c>
      <c r="C41" s="44" t="s">
        <v>166</v>
      </c>
      <c r="D41" s="31">
        <v>35295</v>
      </c>
      <c r="E41" s="31">
        <f>ведомство!H588</f>
        <v>35295</v>
      </c>
      <c r="F41" s="31">
        <f>ведомство!I588</f>
        <v>24905.1</v>
      </c>
      <c r="G41" s="31">
        <f>ведомство!J588</f>
        <v>24905.1</v>
      </c>
      <c r="H41" s="7">
        <f>ведомство!K588</f>
        <v>24905.1</v>
      </c>
      <c r="I41" s="31">
        <f t="shared" si="6"/>
        <v>70.562685932851679</v>
      </c>
      <c r="J41" s="31">
        <f t="shared" si="7"/>
        <v>100</v>
      </c>
    </row>
    <row r="42" spans="1:10">
      <c r="A42" s="43" t="s">
        <v>351</v>
      </c>
      <c r="B42" s="44" t="s">
        <v>352</v>
      </c>
      <c r="C42" s="44" t="s">
        <v>0</v>
      </c>
      <c r="D42" s="31">
        <v>172908.3</v>
      </c>
      <c r="E42" s="31">
        <f>E43</f>
        <v>172908.3</v>
      </c>
      <c r="F42" s="31">
        <f t="shared" ref="F42:H43" si="19">F43</f>
        <v>110041.9892</v>
      </c>
      <c r="G42" s="31">
        <f t="shared" si="19"/>
        <v>110041.9892</v>
      </c>
      <c r="H42" s="7">
        <f t="shared" si="19"/>
        <v>110041.9892</v>
      </c>
      <c r="I42" s="31">
        <f t="shared" si="6"/>
        <v>63.641820086138146</v>
      </c>
      <c r="J42" s="31">
        <f t="shared" si="7"/>
        <v>100</v>
      </c>
    </row>
    <row r="43" spans="1:10" ht="25.5">
      <c r="A43" s="43" t="s">
        <v>130</v>
      </c>
      <c r="B43" s="44" t="s">
        <v>352</v>
      </c>
      <c r="C43" s="44" t="s">
        <v>131</v>
      </c>
      <c r="D43" s="31">
        <v>172908.3</v>
      </c>
      <c r="E43" s="31">
        <f>E44</f>
        <v>172908.3</v>
      </c>
      <c r="F43" s="31">
        <f t="shared" si="19"/>
        <v>110041.9892</v>
      </c>
      <c r="G43" s="31">
        <f t="shared" si="19"/>
        <v>110041.9892</v>
      </c>
      <c r="H43" s="7">
        <f t="shared" si="19"/>
        <v>110041.9892</v>
      </c>
      <c r="I43" s="31">
        <f t="shared" si="6"/>
        <v>63.641820086138146</v>
      </c>
      <c r="J43" s="31">
        <f t="shared" si="7"/>
        <v>100</v>
      </c>
    </row>
    <row r="44" spans="1:10">
      <c r="A44" s="43" t="s">
        <v>132</v>
      </c>
      <c r="B44" s="44" t="s">
        <v>352</v>
      </c>
      <c r="C44" s="44" t="s">
        <v>133</v>
      </c>
      <c r="D44" s="31">
        <v>172908.3</v>
      </c>
      <c r="E44" s="31">
        <f>ведомство!H591</f>
        <v>172908.3</v>
      </c>
      <c r="F44" s="31">
        <f>ведомство!I591</f>
        <v>110041.9892</v>
      </c>
      <c r="G44" s="31">
        <f>ведомство!J591</f>
        <v>110041.9892</v>
      </c>
      <c r="H44" s="7">
        <f>ведомство!K591</f>
        <v>110041.9892</v>
      </c>
      <c r="I44" s="31">
        <f t="shared" si="6"/>
        <v>63.641820086138146</v>
      </c>
      <c r="J44" s="31">
        <f t="shared" si="7"/>
        <v>100</v>
      </c>
    </row>
    <row r="45" spans="1:10">
      <c r="A45" s="43" t="s">
        <v>371</v>
      </c>
      <c r="B45" s="44" t="s">
        <v>372</v>
      </c>
      <c r="C45" s="44" t="s">
        <v>0</v>
      </c>
      <c r="D45" s="31">
        <v>99771.9</v>
      </c>
      <c r="E45" s="31">
        <f>E46</f>
        <v>99771.9</v>
      </c>
      <c r="F45" s="31">
        <f t="shared" ref="F45:H46" si="20">F46</f>
        <v>74828.7</v>
      </c>
      <c r="G45" s="31">
        <f t="shared" si="20"/>
        <v>74828.7</v>
      </c>
      <c r="H45" s="7">
        <f t="shared" si="20"/>
        <v>74828.7</v>
      </c>
      <c r="I45" s="31">
        <f t="shared" si="6"/>
        <v>74.999774485601662</v>
      </c>
      <c r="J45" s="31">
        <f t="shared" si="7"/>
        <v>100</v>
      </c>
    </row>
    <row r="46" spans="1:10">
      <c r="A46" s="43" t="s">
        <v>105</v>
      </c>
      <c r="B46" s="44" t="s">
        <v>372</v>
      </c>
      <c r="C46" s="44" t="s">
        <v>106</v>
      </c>
      <c r="D46" s="31">
        <v>99771.9</v>
      </c>
      <c r="E46" s="31">
        <f>E47</f>
        <v>99771.9</v>
      </c>
      <c r="F46" s="31">
        <f t="shared" si="20"/>
        <v>74828.7</v>
      </c>
      <c r="G46" s="31">
        <f t="shared" si="20"/>
        <v>74828.7</v>
      </c>
      <c r="H46" s="7">
        <f t="shared" si="20"/>
        <v>74828.7</v>
      </c>
      <c r="I46" s="31">
        <f t="shared" si="6"/>
        <v>74.999774485601662</v>
      </c>
      <c r="J46" s="31">
        <f t="shared" si="7"/>
        <v>100</v>
      </c>
    </row>
    <row r="47" spans="1:10" ht="25.5">
      <c r="A47" s="43" t="s">
        <v>373</v>
      </c>
      <c r="B47" s="44" t="s">
        <v>372</v>
      </c>
      <c r="C47" s="44" t="s">
        <v>374</v>
      </c>
      <c r="D47" s="31">
        <v>99771.9</v>
      </c>
      <c r="E47" s="31">
        <f>ведомство!H660</f>
        <v>99771.9</v>
      </c>
      <c r="F47" s="31">
        <f>ведомство!I660</f>
        <v>74828.7</v>
      </c>
      <c r="G47" s="31">
        <f>ведомство!J660</f>
        <v>74828.7</v>
      </c>
      <c r="H47" s="7">
        <f>ведомство!K660</f>
        <v>74828.7</v>
      </c>
      <c r="I47" s="31">
        <f t="shared" si="6"/>
        <v>74.999774485601662</v>
      </c>
      <c r="J47" s="31">
        <f t="shared" si="7"/>
        <v>100</v>
      </c>
    </row>
    <row r="48" spans="1:10" ht="25.5">
      <c r="A48" s="43" t="s">
        <v>375</v>
      </c>
      <c r="B48" s="44" t="s">
        <v>376</v>
      </c>
      <c r="C48" s="44" t="s">
        <v>0</v>
      </c>
      <c r="D48" s="31">
        <v>67918.2</v>
      </c>
      <c r="E48" s="31">
        <f>E49</f>
        <v>67918.2</v>
      </c>
      <c r="F48" s="31">
        <f t="shared" ref="F48:H49" si="21">F49</f>
        <v>50938.65</v>
      </c>
      <c r="G48" s="31">
        <f t="shared" si="21"/>
        <v>50938.65</v>
      </c>
      <c r="H48" s="7">
        <f t="shared" si="21"/>
        <v>50938.65</v>
      </c>
      <c r="I48" s="31">
        <f t="shared" si="6"/>
        <v>75</v>
      </c>
      <c r="J48" s="31">
        <f t="shared" si="7"/>
        <v>100</v>
      </c>
    </row>
    <row r="49" spans="1:10">
      <c r="A49" s="43" t="s">
        <v>105</v>
      </c>
      <c r="B49" s="44" t="s">
        <v>376</v>
      </c>
      <c r="C49" s="44" t="s">
        <v>106</v>
      </c>
      <c r="D49" s="31">
        <v>67918.2</v>
      </c>
      <c r="E49" s="31">
        <f>E50</f>
        <v>67918.2</v>
      </c>
      <c r="F49" s="31">
        <f t="shared" si="21"/>
        <v>50938.65</v>
      </c>
      <c r="G49" s="31">
        <f t="shared" si="21"/>
        <v>50938.65</v>
      </c>
      <c r="H49" s="7">
        <f t="shared" si="21"/>
        <v>50938.65</v>
      </c>
      <c r="I49" s="31">
        <f t="shared" si="6"/>
        <v>75</v>
      </c>
      <c r="J49" s="31">
        <f t="shared" si="7"/>
        <v>100</v>
      </c>
    </row>
    <row r="50" spans="1:10" ht="25.5">
      <c r="A50" s="43" t="s">
        <v>373</v>
      </c>
      <c r="B50" s="44" t="s">
        <v>376</v>
      </c>
      <c r="C50" s="44" t="s">
        <v>374</v>
      </c>
      <c r="D50" s="31">
        <v>67918.2</v>
      </c>
      <c r="E50" s="31">
        <f>ведомство!H663</f>
        <v>67918.2</v>
      </c>
      <c r="F50" s="31">
        <f>ведомство!I663</f>
        <v>50938.65</v>
      </c>
      <c r="G50" s="31">
        <f>ведомство!J663</f>
        <v>50938.65</v>
      </c>
      <c r="H50" s="7">
        <f>ведомство!K663</f>
        <v>50938.65</v>
      </c>
      <c r="I50" s="31">
        <f t="shared" si="6"/>
        <v>75</v>
      </c>
      <c r="J50" s="31">
        <f t="shared" si="7"/>
        <v>100</v>
      </c>
    </row>
    <row r="51" spans="1:10">
      <c r="A51" s="40" t="s">
        <v>0</v>
      </c>
      <c r="B51" s="65" t="s">
        <v>0</v>
      </c>
      <c r="C51" s="41" t="s">
        <v>0</v>
      </c>
      <c r="D51" s="42" t="s">
        <v>0</v>
      </c>
      <c r="E51" s="42"/>
      <c r="F51" s="42"/>
      <c r="G51" s="42"/>
      <c r="H51" s="5"/>
      <c r="I51" s="31"/>
      <c r="J51" s="31"/>
    </row>
    <row r="52" spans="1:10">
      <c r="A52" s="40" t="s">
        <v>377</v>
      </c>
      <c r="B52" s="41" t="s">
        <v>378</v>
      </c>
      <c r="C52" s="41" t="s">
        <v>0</v>
      </c>
      <c r="D52" s="42">
        <v>368056.2</v>
      </c>
      <c r="E52" s="42">
        <f>E53+E56</f>
        <v>353979.93</v>
      </c>
      <c r="F52" s="42">
        <f t="shared" ref="F52:H52" si="22">F53+F56</f>
        <v>267563.89124999999</v>
      </c>
      <c r="G52" s="42">
        <f t="shared" si="22"/>
        <v>267563.89124999999</v>
      </c>
      <c r="H52" s="5">
        <f t="shared" si="22"/>
        <v>267563.89124999999</v>
      </c>
      <c r="I52" s="42">
        <f t="shared" si="6"/>
        <v>75.587305543000696</v>
      </c>
      <c r="J52" s="42">
        <f t="shared" si="7"/>
        <v>100</v>
      </c>
    </row>
    <row r="53" spans="1:10">
      <c r="A53" s="43" t="s">
        <v>128</v>
      </c>
      <c r="B53" s="44" t="s">
        <v>379</v>
      </c>
      <c r="C53" s="44" t="s">
        <v>0</v>
      </c>
      <c r="D53" s="31">
        <v>295056.2</v>
      </c>
      <c r="E53" s="31">
        <f>E54</f>
        <v>280979.93</v>
      </c>
      <c r="F53" s="31">
        <f t="shared" ref="F53:H54" si="23">F54</f>
        <v>207627.38</v>
      </c>
      <c r="G53" s="31">
        <f t="shared" si="23"/>
        <v>207627.38</v>
      </c>
      <c r="H53" s="7">
        <f t="shared" si="23"/>
        <v>207627.38</v>
      </c>
      <c r="I53" s="31">
        <f t="shared" si="6"/>
        <v>73.894025099942198</v>
      </c>
      <c r="J53" s="31">
        <f t="shared" si="7"/>
        <v>100</v>
      </c>
    </row>
    <row r="54" spans="1:10" ht="25.5">
      <c r="A54" s="43" t="s">
        <v>130</v>
      </c>
      <c r="B54" s="44" t="s">
        <v>379</v>
      </c>
      <c r="C54" s="44" t="s">
        <v>131</v>
      </c>
      <c r="D54" s="31">
        <v>295056.2</v>
      </c>
      <c r="E54" s="31">
        <f>E55</f>
        <v>280979.93</v>
      </c>
      <c r="F54" s="31">
        <f t="shared" si="23"/>
        <v>207627.38</v>
      </c>
      <c r="G54" s="31">
        <f t="shared" si="23"/>
        <v>207627.38</v>
      </c>
      <c r="H54" s="7">
        <f t="shared" si="23"/>
        <v>207627.38</v>
      </c>
      <c r="I54" s="31">
        <f t="shared" si="6"/>
        <v>73.894025099942198</v>
      </c>
      <c r="J54" s="31">
        <f t="shared" si="7"/>
        <v>100</v>
      </c>
    </row>
    <row r="55" spans="1:10">
      <c r="A55" s="43" t="s">
        <v>132</v>
      </c>
      <c r="B55" s="44" t="s">
        <v>379</v>
      </c>
      <c r="C55" s="44" t="s">
        <v>133</v>
      </c>
      <c r="D55" s="31">
        <v>295056.2</v>
      </c>
      <c r="E55" s="31">
        <f>ведомство!H667</f>
        <v>280979.93</v>
      </c>
      <c r="F55" s="31">
        <f>ведомство!I667</f>
        <v>207627.38</v>
      </c>
      <c r="G55" s="31">
        <f>ведомство!J667</f>
        <v>207627.38</v>
      </c>
      <c r="H55" s="7">
        <f>ведомство!K667</f>
        <v>207627.38</v>
      </c>
      <c r="I55" s="31">
        <f t="shared" si="6"/>
        <v>73.894025099942198</v>
      </c>
      <c r="J55" s="31">
        <f t="shared" si="7"/>
        <v>100</v>
      </c>
    </row>
    <row r="56" spans="1:10">
      <c r="A56" s="43" t="s">
        <v>368</v>
      </c>
      <c r="B56" s="44" t="s">
        <v>380</v>
      </c>
      <c r="C56" s="44" t="s">
        <v>0</v>
      </c>
      <c r="D56" s="31">
        <v>73000</v>
      </c>
      <c r="E56" s="31">
        <f>E57</f>
        <v>73000</v>
      </c>
      <c r="F56" s="31">
        <f t="shared" ref="F56:H57" si="24">F57</f>
        <v>59936.511250000003</v>
      </c>
      <c r="G56" s="31">
        <f t="shared" si="24"/>
        <v>59936.511250000003</v>
      </c>
      <c r="H56" s="7">
        <f t="shared" si="24"/>
        <v>59936.511250000003</v>
      </c>
      <c r="I56" s="31">
        <f t="shared" si="6"/>
        <v>82.10480993150685</v>
      </c>
      <c r="J56" s="31">
        <f t="shared" si="7"/>
        <v>100</v>
      </c>
    </row>
    <row r="57" spans="1:10">
      <c r="A57" s="43" t="s">
        <v>156</v>
      </c>
      <c r="B57" s="44" t="s">
        <v>380</v>
      </c>
      <c r="C57" s="44" t="s">
        <v>157</v>
      </c>
      <c r="D57" s="31">
        <v>73000</v>
      </c>
      <c r="E57" s="31">
        <f>E58</f>
        <v>73000</v>
      </c>
      <c r="F57" s="31">
        <f t="shared" si="24"/>
        <v>59936.511250000003</v>
      </c>
      <c r="G57" s="31">
        <f t="shared" si="24"/>
        <v>59936.511250000003</v>
      </c>
      <c r="H57" s="7">
        <f t="shared" si="24"/>
        <v>59936.511250000003</v>
      </c>
      <c r="I57" s="31">
        <f t="shared" si="6"/>
        <v>82.10480993150685</v>
      </c>
      <c r="J57" s="31">
        <f t="shared" si="7"/>
        <v>100</v>
      </c>
    </row>
    <row r="58" spans="1:10">
      <c r="A58" s="43" t="s">
        <v>294</v>
      </c>
      <c r="B58" s="44" t="s">
        <v>380</v>
      </c>
      <c r="C58" s="44" t="s">
        <v>295</v>
      </c>
      <c r="D58" s="31">
        <v>73000</v>
      </c>
      <c r="E58" s="31">
        <f>ведомство!H670</f>
        <v>73000</v>
      </c>
      <c r="F58" s="31">
        <f>ведомство!I670</f>
        <v>59936.511250000003</v>
      </c>
      <c r="G58" s="31">
        <f>ведомство!J670</f>
        <v>59936.511250000003</v>
      </c>
      <c r="H58" s="7">
        <f>ведомство!K670</f>
        <v>59936.511250000003</v>
      </c>
      <c r="I58" s="31">
        <f t="shared" si="6"/>
        <v>82.10480993150685</v>
      </c>
      <c r="J58" s="31">
        <f t="shared" si="7"/>
        <v>100</v>
      </c>
    </row>
    <row r="59" spans="1:10">
      <c r="A59" s="40" t="s">
        <v>0</v>
      </c>
      <c r="B59" s="65" t="s">
        <v>0</v>
      </c>
      <c r="C59" s="41" t="s">
        <v>0</v>
      </c>
      <c r="D59" s="42" t="s">
        <v>0</v>
      </c>
      <c r="E59" s="42"/>
      <c r="F59" s="42"/>
      <c r="G59" s="42"/>
      <c r="H59" s="5"/>
      <c r="I59" s="31"/>
      <c r="J59" s="31"/>
    </row>
    <row r="60" spans="1:10" ht="25.5">
      <c r="A60" s="40" t="s">
        <v>359</v>
      </c>
      <c r="B60" s="41" t="s">
        <v>360</v>
      </c>
      <c r="C60" s="41" t="s">
        <v>0</v>
      </c>
      <c r="D60" s="42">
        <v>167282.9</v>
      </c>
      <c r="E60" s="42">
        <f>E61+E65</f>
        <v>167282.90000000002</v>
      </c>
      <c r="F60" s="42">
        <f t="shared" ref="F60:H60" si="25">F61+F65</f>
        <v>126391.54</v>
      </c>
      <c r="G60" s="42">
        <f t="shared" si="25"/>
        <v>126391.54</v>
      </c>
      <c r="H60" s="5">
        <f t="shared" si="25"/>
        <v>126391.54</v>
      </c>
      <c r="I60" s="42">
        <f t="shared" si="6"/>
        <v>75.555564854506926</v>
      </c>
      <c r="J60" s="42">
        <f t="shared" si="7"/>
        <v>100</v>
      </c>
    </row>
    <row r="61" spans="1:10">
      <c r="A61" s="43" t="s">
        <v>128</v>
      </c>
      <c r="B61" s="44" t="s">
        <v>361</v>
      </c>
      <c r="C61" s="44" t="s">
        <v>0</v>
      </c>
      <c r="D61" s="31">
        <v>150079.70000000001</v>
      </c>
      <c r="E61" s="31">
        <f>E62</f>
        <v>150079.70000000001</v>
      </c>
      <c r="F61" s="31">
        <f t="shared" ref="F61:H61" si="26">F62</f>
        <v>109188.34</v>
      </c>
      <c r="G61" s="31">
        <f t="shared" si="26"/>
        <v>109188.34</v>
      </c>
      <c r="H61" s="7">
        <f t="shared" si="26"/>
        <v>109188.34</v>
      </c>
      <c r="I61" s="31">
        <f t="shared" si="6"/>
        <v>72.753570269663385</v>
      </c>
      <c r="J61" s="31">
        <f t="shared" si="7"/>
        <v>100</v>
      </c>
    </row>
    <row r="62" spans="1:10" ht="25.5">
      <c r="A62" s="43" t="s">
        <v>130</v>
      </c>
      <c r="B62" s="44" t="s">
        <v>361</v>
      </c>
      <c r="C62" s="44" t="s">
        <v>131</v>
      </c>
      <c r="D62" s="31">
        <v>150079.70000000001</v>
      </c>
      <c r="E62" s="31">
        <f>E63+E64</f>
        <v>150079.70000000001</v>
      </c>
      <c r="F62" s="31">
        <f t="shared" ref="F62:H62" si="27">F63+F64</f>
        <v>109188.34</v>
      </c>
      <c r="G62" s="31">
        <f t="shared" si="27"/>
        <v>109188.34</v>
      </c>
      <c r="H62" s="7">
        <f t="shared" si="27"/>
        <v>109188.34</v>
      </c>
      <c r="I62" s="31">
        <f t="shared" si="6"/>
        <v>72.753570269663385</v>
      </c>
      <c r="J62" s="31">
        <f t="shared" si="7"/>
        <v>100</v>
      </c>
    </row>
    <row r="63" spans="1:10">
      <c r="A63" s="43" t="s">
        <v>132</v>
      </c>
      <c r="B63" s="44" t="s">
        <v>361</v>
      </c>
      <c r="C63" s="44" t="s">
        <v>133</v>
      </c>
      <c r="D63" s="31">
        <v>72903.3</v>
      </c>
      <c r="E63" s="31">
        <f>ведомство!H623</f>
        <v>72903.3</v>
      </c>
      <c r="F63" s="31">
        <f>ведомство!I623</f>
        <v>54624.68</v>
      </c>
      <c r="G63" s="31">
        <f>ведомство!J623</f>
        <v>54624.68</v>
      </c>
      <c r="H63" s="7">
        <f>ведомство!K623</f>
        <v>54624.68</v>
      </c>
      <c r="I63" s="31">
        <f t="shared" si="6"/>
        <v>74.927582153345597</v>
      </c>
      <c r="J63" s="31">
        <f t="shared" si="7"/>
        <v>100</v>
      </c>
    </row>
    <row r="64" spans="1:10">
      <c r="A64" s="43" t="s">
        <v>165</v>
      </c>
      <c r="B64" s="44" t="s">
        <v>361</v>
      </c>
      <c r="C64" s="44" t="s">
        <v>166</v>
      </c>
      <c r="D64" s="31">
        <v>77176.399999999994</v>
      </c>
      <c r="E64" s="31">
        <f>ведомство!H624</f>
        <v>77176.399999999994</v>
      </c>
      <c r="F64" s="31">
        <f>ведомство!I624</f>
        <v>54563.66</v>
      </c>
      <c r="G64" s="31">
        <f>ведомство!J624</f>
        <v>54563.66</v>
      </c>
      <c r="H64" s="7">
        <f>ведомство!K624</f>
        <v>54563.66</v>
      </c>
      <c r="I64" s="31">
        <f t="shared" si="6"/>
        <v>70.699928993837503</v>
      </c>
      <c r="J64" s="31">
        <f t="shared" si="7"/>
        <v>100</v>
      </c>
    </row>
    <row r="65" spans="1:10">
      <c r="A65" s="43" t="s">
        <v>368</v>
      </c>
      <c r="B65" s="44" t="s">
        <v>381</v>
      </c>
      <c r="C65" s="44" t="s">
        <v>0</v>
      </c>
      <c r="D65" s="31">
        <v>17203.2</v>
      </c>
      <c r="E65" s="31">
        <f>E66</f>
        <v>17203.2</v>
      </c>
      <c r="F65" s="31">
        <f t="shared" ref="F65:H66" si="28">F66</f>
        <v>17203.2</v>
      </c>
      <c r="G65" s="31">
        <f t="shared" si="28"/>
        <v>17203.2</v>
      </c>
      <c r="H65" s="7">
        <f t="shared" si="28"/>
        <v>17203.2</v>
      </c>
      <c r="I65" s="31">
        <f t="shared" si="6"/>
        <v>100</v>
      </c>
      <c r="J65" s="31">
        <f t="shared" si="7"/>
        <v>100</v>
      </c>
    </row>
    <row r="66" spans="1:10">
      <c r="A66" s="43" t="s">
        <v>156</v>
      </c>
      <c r="B66" s="44" t="s">
        <v>381</v>
      </c>
      <c r="C66" s="44" t="s">
        <v>157</v>
      </c>
      <c r="D66" s="31">
        <v>17203.2</v>
      </c>
      <c r="E66" s="31">
        <f>E67</f>
        <v>17203.2</v>
      </c>
      <c r="F66" s="31">
        <f t="shared" si="28"/>
        <v>17203.2</v>
      </c>
      <c r="G66" s="31">
        <f t="shared" si="28"/>
        <v>17203.2</v>
      </c>
      <c r="H66" s="7">
        <f t="shared" si="28"/>
        <v>17203.2</v>
      </c>
      <c r="I66" s="31">
        <f t="shared" si="6"/>
        <v>100</v>
      </c>
      <c r="J66" s="31">
        <f t="shared" si="7"/>
        <v>100</v>
      </c>
    </row>
    <row r="67" spans="1:10">
      <c r="A67" s="43" t="s">
        <v>294</v>
      </c>
      <c r="B67" s="44" t="s">
        <v>381</v>
      </c>
      <c r="C67" s="44" t="s">
        <v>295</v>
      </c>
      <c r="D67" s="31">
        <v>17203.2</v>
      </c>
      <c r="E67" s="31">
        <f>ведомство!H674</f>
        <v>17203.2</v>
      </c>
      <c r="F67" s="31">
        <f>ведомство!I674</f>
        <v>17203.2</v>
      </c>
      <c r="G67" s="31">
        <f>ведомство!J674</f>
        <v>17203.2</v>
      </c>
      <c r="H67" s="7">
        <f>ведомство!K674</f>
        <v>17203.2</v>
      </c>
      <c r="I67" s="31">
        <f t="shared" si="6"/>
        <v>100</v>
      </c>
      <c r="J67" s="31">
        <f t="shared" si="7"/>
        <v>100</v>
      </c>
    </row>
    <row r="68" spans="1:10">
      <c r="A68" s="40" t="s">
        <v>0</v>
      </c>
      <c r="B68" s="65" t="s">
        <v>0</v>
      </c>
      <c r="C68" s="41" t="s">
        <v>0</v>
      </c>
      <c r="D68" s="42" t="s">
        <v>0</v>
      </c>
      <c r="E68" s="42"/>
      <c r="F68" s="42"/>
      <c r="G68" s="42"/>
      <c r="H68" s="5"/>
      <c r="I68" s="31"/>
      <c r="J68" s="31"/>
    </row>
    <row r="69" spans="1:10">
      <c r="A69" s="40" t="s">
        <v>353</v>
      </c>
      <c r="B69" s="41" t="s">
        <v>354</v>
      </c>
      <c r="C69" s="41" t="s">
        <v>0</v>
      </c>
      <c r="D69" s="42">
        <v>278561.09999999998</v>
      </c>
      <c r="E69" s="42">
        <f>E70</f>
        <v>278561.09999999998</v>
      </c>
      <c r="F69" s="42">
        <f t="shared" ref="F69:H71" si="29">F70</f>
        <v>159670.69021999999</v>
      </c>
      <c r="G69" s="42">
        <f t="shared" si="29"/>
        <v>159670.69021999999</v>
      </c>
      <c r="H69" s="5">
        <f t="shared" si="29"/>
        <v>159670.69021999999</v>
      </c>
      <c r="I69" s="42">
        <f t="shared" si="6"/>
        <v>57.319808910863721</v>
      </c>
      <c r="J69" s="42">
        <f t="shared" si="7"/>
        <v>100</v>
      </c>
    </row>
    <row r="70" spans="1:10">
      <c r="A70" s="43" t="s">
        <v>128</v>
      </c>
      <c r="B70" s="44" t="s">
        <v>355</v>
      </c>
      <c r="C70" s="44" t="s">
        <v>0</v>
      </c>
      <c r="D70" s="31">
        <v>278561.09999999998</v>
      </c>
      <c r="E70" s="31">
        <f>E71</f>
        <v>278561.09999999998</v>
      </c>
      <c r="F70" s="31">
        <f t="shared" si="29"/>
        <v>159670.69021999999</v>
      </c>
      <c r="G70" s="31">
        <f t="shared" si="29"/>
        <v>159670.69021999999</v>
      </c>
      <c r="H70" s="7">
        <f t="shared" si="29"/>
        <v>159670.69021999999</v>
      </c>
      <c r="I70" s="31">
        <f t="shared" si="6"/>
        <v>57.319808910863721</v>
      </c>
      <c r="J70" s="31">
        <f t="shared" si="7"/>
        <v>100</v>
      </c>
    </row>
    <row r="71" spans="1:10" ht="25.5">
      <c r="A71" s="43" t="s">
        <v>130</v>
      </c>
      <c r="B71" s="44" t="s">
        <v>355</v>
      </c>
      <c r="C71" s="44" t="s">
        <v>131</v>
      </c>
      <c r="D71" s="31">
        <v>278561.09999999998</v>
      </c>
      <c r="E71" s="31">
        <f>E72</f>
        <v>278561.09999999998</v>
      </c>
      <c r="F71" s="31">
        <f t="shared" si="29"/>
        <v>159670.69021999999</v>
      </c>
      <c r="G71" s="31">
        <f t="shared" si="29"/>
        <v>159670.69021999999</v>
      </c>
      <c r="H71" s="7">
        <f t="shared" si="29"/>
        <v>159670.69021999999</v>
      </c>
      <c r="I71" s="31">
        <f t="shared" si="6"/>
        <v>57.319808910863721</v>
      </c>
      <c r="J71" s="31">
        <f t="shared" si="7"/>
        <v>100</v>
      </c>
    </row>
    <row r="72" spans="1:10">
      <c r="A72" s="43" t="s">
        <v>132</v>
      </c>
      <c r="B72" s="44" t="s">
        <v>355</v>
      </c>
      <c r="C72" s="44" t="s">
        <v>133</v>
      </c>
      <c r="D72" s="31">
        <v>278561.09999999998</v>
      </c>
      <c r="E72" s="31">
        <f>ведомство!H595+ведомство!H678</f>
        <v>278561.09999999998</v>
      </c>
      <c r="F72" s="31">
        <f>ведомство!I595+ведомство!I678</f>
        <v>159670.69021999999</v>
      </c>
      <c r="G72" s="31">
        <f>ведомство!J595+ведомство!J678</f>
        <v>159670.69021999999</v>
      </c>
      <c r="H72" s="7">
        <f>ведомство!K595+ведомство!K678</f>
        <v>159670.69021999999</v>
      </c>
      <c r="I72" s="31">
        <f t="shared" si="6"/>
        <v>57.319808910863721</v>
      </c>
      <c r="J72" s="31">
        <f t="shared" si="7"/>
        <v>100</v>
      </c>
    </row>
    <row r="73" spans="1:10">
      <c r="A73" s="40" t="s">
        <v>0</v>
      </c>
      <c r="B73" s="65" t="s">
        <v>0</v>
      </c>
      <c r="C73" s="41" t="s">
        <v>0</v>
      </c>
      <c r="D73" s="42" t="s">
        <v>0</v>
      </c>
      <c r="E73" s="42"/>
      <c r="F73" s="42"/>
      <c r="G73" s="42"/>
      <c r="H73" s="5"/>
      <c r="I73" s="31"/>
      <c r="J73" s="31"/>
    </row>
    <row r="74" spans="1:10">
      <c r="A74" s="40" t="s">
        <v>344</v>
      </c>
      <c r="B74" s="41" t="s">
        <v>345</v>
      </c>
      <c r="C74" s="41" t="s">
        <v>0</v>
      </c>
      <c r="D74" s="42">
        <v>118011.3</v>
      </c>
      <c r="E74" s="42">
        <f>E75+E78+E82</f>
        <v>120011.3</v>
      </c>
      <c r="F74" s="42">
        <f t="shared" ref="F74:H74" si="30">F75+F78+F82</f>
        <v>85240.748239999986</v>
      </c>
      <c r="G74" s="42">
        <f t="shared" si="30"/>
        <v>84773.041609999986</v>
      </c>
      <c r="H74" s="5">
        <f t="shared" si="30"/>
        <v>84064.680379999991</v>
      </c>
      <c r="I74" s="42">
        <f t="shared" si="6"/>
        <v>70.047304195521576</v>
      </c>
      <c r="J74" s="42">
        <f t="shared" si="7"/>
        <v>98.620298525901347</v>
      </c>
    </row>
    <row r="75" spans="1:10">
      <c r="A75" s="43" t="s">
        <v>382</v>
      </c>
      <c r="B75" s="44" t="s">
        <v>383</v>
      </c>
      <c r="C75" s="44" t="s">
        <v>0</v>
      </c>
      <c r="D75" s="31">
        <v>2000</v>
      </c>
      <c r="E75" s="31">
        <f>E76</f>
        <v>4000</v>
      </c>
      <c r="F75" s="31">
        <f t="shared" ref="F75:H76" si="31">F76</f>
        <v>4000</v>
      </c>
      <c r="G75" s="31">
        <f t="shared" si="31"/>
        <v>3532.2933699999999</v>
      </c>
      <c r="H75" s="7">
        <f t="shared" si="31"/>
        <v>3532.2933699999999</v>
      </c>
      <c r="I75" s="31">
        <f t="shared" si="6"/>
        <v>88.307334249999997</v>
      </c>
      <c r="J75" s="31">
        <f t="shared" si="7"/>
        <v>88.307334249999997</v>
      </c>
    </row>
    <row r="76" spans="1:10">
      <c r="A76" s="43" t="s">
        <v>156</v>
      </c>
      <c r="B76" s="44" t="s">
        <v>383</v>
      </c>
      <c r="C76" s="44" t="s">
        <v>157</v>
      </c>
      <c r="D76" s="31">
        <v>2000</v>
      </c>
      <c r="E76" s="31">
        <f>E77</f>
        <v>4000</v>
      </c>
      <c r="F76" s="31">
        <f t="shared" si="31"/>
        <v>4000</v>
      </c>
      <c r="G76" s="31">
        <f t="shared" si="31"/>
        <v>3532.2933699999999</v>
      </c>
      <c r="H76" s="7">
        <f t="shared" si="31"/>
        <v>3532.2933699999999</v>
      </c>
      <c r="I76" s="31">
        <f t="shared" si="6"/>
        <v>88.307334249999997</v>
      </c>
      <c r="J76" s="31">
        <f t="shared" si="7"/>
        <v>88.307334249999997</v>
      </c>
    </row>
    <row r="77" spans="1:10">
      <c r="A77" s="43" t="s">
        <v>158</v>
      </c>
      <c r="B77" s="44" t="s">
        <v>383</v>
      </c>
      <c r="C77" s="44" t="s">
        <v>159</v>
      </c>
      <c r="D77" s="31">
        <v>2000</v>
      </c>
      <c r="E77" s="31">
        <f>ведомство!H682</f>
        <v>4000</v>
      </c>
      <c r="F77" s="31">
        <f>ведомство!I682</f>
        <v>4000</v>
      </c>
      <c r="G77" s="31">
        <f>ведомство!J682</f>
        <v>3532.2933699999999</v>
      </c>
      <c r="H77" s="7">
        <f>ведомство!K682</f>
        <v>3532.2933699999999</v>
      </c>
      <c r="I77" s="31">
        <f t="shared" si="6"/>
        <v>88.307334249999997</v>
      </c>
      <c r="J77" s="31">
        <f t="shared" si="7"/>
        <v>88.307334249999997</v>
      </c>
    </row>
    <row r="78" spans="1:10">
      <c r="A78" s="43" t="s">
        <v>128</v>
      </c>
      <c r="B78" s="44" t="s">
        <v>346</v>
      </c>
      <c r="C78" s="44" t="s">
        <v>0</v>
      </c>
      <c r="D78" s="31">
        <v>98611.3</v>
      </c>
      <c r="E78" s="31">
        <f>E79</f>
        <v>98611.3</v>
      </c>
      <c r="F78" s="31">
        <f t="shared" ref="F78:H78" si="32">F79</f>
        <v>69601.708239999993</v>
      </c>
      <c r="G78" s="31">
        <f t="shared" si="32"/>
        <v>69601.708239999993</v>
      </c>
      <c r="H78" s="7">
        <f t="shared" si="32"/>
        <v>69601.708239999993</v>
      </c>
      <c r="I78" s="31">
        <f t="shared" ref="I78:I141" si="33">H78/E78*100</f>
        <v>70.581878790767377</v>
      </c>
      <c r="J78" s="31">
        <f t="shared" ref="J78:J141" si="34">H78/F78*100</f>
        <v>100</v>
      </c>
    </row>
    <row r="79" spans="1:10" ht="25.5">
      <c r="A79" s="43" t="s">
        <v>130</v>
      </c>
      <c r="B79" s="44" t="s">
        <v>346</v>
      </c>
      <c r="C79" s="44" t="s">
        <v>131</v>
      </c>
      <c r="D79" s="31">
        <v>98611.3</v>
      </c>
      <c r="E79" s="31">
        <f>E80+E81</f>
        <v>98611.3</v>
      </c>
      <c r="F79" s="31">
        <f t="shared" ref="F79:H79" si="35">F80+F81</f>
        <v>69601.708239999993</v>
      </c>
      <c r="G79" s="31">
        <f t="shared" si="35"/>
        <v>69601.708239999993</v>
      </c>
      <c r="H79" s="7">
        <f t="shared" si="35"/>
        <v>69601.708239999993</v>
      </c>
      <c r="I79" s="31">
        <f t="shared" si="33"/>
        <v>70.581878790767377</v>
      </c>
      <c r="J79" s="31">
        <f t="shared" si="34"/>
        <v>100</v>
      </c>
    </row>
    <row r="80" spans="1:10">
      <c r="A80" s="43" t="s">
        <v>132</v>
      </c>
      <c r="B80" s="44" t="s">
        <v>346</v>
      </c>
      <c r="C80" s="44" t="s">
        <v>133</v>
      </c>
      <c r="D80" s="31">
        <v>16676.7</v>
      </c>
      <c r="E80" s="31">
        <f>ведомство!H685</f>
        <v>16566.3</v>
      </c>
      <c r="F80" s="31">
        <f>ведомство!I685</f>
        <v>8138.0082400000001</v>
      </c>
      <c r="G80" s="31">
        <f>ведомство!J685</f>
        <v>8138.0082400000001</v>
      </c>
      <c r="H80" s="7">
        <f>ведомство!K685</f>
        <v>8138.0082400000001</v>
      </c>
      <c r="I80" s="31">
        <f t="shared" si="33"/>
        <v>49.123873405648823</v>
      </c>
      <c r="J80" s="31">
        <f t="shared" si="34"/>
        <v>100</v>
      </c>
    </row>
    <row r="81" spans="1:10">
      <c r="A81" s="43" t="s">
        <v>165</v>
      </c>
      <c r="B81" s="44" t="s">
        <v>346</v>
      </c>
      <c r="C81" s="44" t="s">
        <v>166</v>
      </c>
      <c r="D81" s="31">
        <v>81934.600000000006</v>
      </c>
      <c r="E81" s="31">
        <f>ведомство!H564+ведомство!H575+ведомство!H686</f>
        <v>82045</v>
      </c>
      <c r="F81" s="31">
        <f>ведомство!I564+ведомство!I575+ведомство!I686</f>
        <v>61463.7</v>
      </c>
      <c r="G81" s="31">
        <f>ведомство!J564+ведомство!J575+ведомство!J686</f>
        <v>61463.7</v>
      </c>
      <c r="H81" s="7">
        <f>ведомство!K564+ведомство!K575+ведомство!K686</f>
        <v>61463.7</v>
      </c>
      <c r="I81" s="31">
        <f t="shared" si="33"/>
        <v>74.914620025595696</v>
      </c>
      <c r="J81" s="31">
        <f t="shared" si="34"/>
        <v>100</v>
      </c>
    </row>
    <row r="82" spans="1:10">
      <c r="A82" s="43" t="s">
        <v>368</v>
      </c>
      <c r="B82" s="44" t="s">
        <v>384</v>
      </c>
      <c r="C82" s="44" t="s">
        <v>0</v>
      </c>
      <c r="D82" s="31">
        <v>17400</v>
      </c>
      <c r="E82" s="31">
        <f>E83+E85</f>
        <v>17400</v>
      </c>
      <c r="F82" s="31">
        <f t="shared" ref="F82:H82" si="36">F83+F85</f>
        <v>11639.04</v>
      </c>
      <c r="G82" s="31">
        <f t="shared" si="36"/>
        <v>11639.04</v>
      </c>
      <c r="H82" s="7">
        <f t="shared" si="36"/>
        <v>10930.67877</v>
      </c>
      <c r="I82" s="31">
        <f t="shared" si="33"/>
        <v>62.819992931034484</v>
      </c>
      <c r="J82" s="31">
        <f t="shared" si="34"/>
        <v>93.91392047797757</v>
      </c>
    </row>
    <row r="83" spans="1:10">
      <c r="A83" s="43" t="s">
        <v>152</v>
      </c>
      <c r="B83" s="44" t="s">
        <v>384</v>
      </c>
      <c r="C83" s="44" t="s">
        <v>153</v>
      </c>
      <c r="D83" s="31">
        <v>5500</v>
      </c>
      <c r="E83" s="31">
        <f>E84</f>
        <v>5500</v>
      </c>
      <c r="F83" s="31">
        <f t="shared" ref="F83:H83" si="37">F84</f>
        <v>4144.04</v>
      </c>
      <c r="G83" s="31">
        <f t="shared" si="37"/>
        <v>4144.04</v>
      </c>
      <c r="H83" s="7">
        <f t="shared" si="37"/>
        <v>4028.5798</v>
      </c>
      <c r="I83" s="31">
        <f t="shared" si="33"/>
        <v>73.246905454545455</v>
      </c>
      <c r="J83" s="31">
        <f t="shared" si="34"/>
        <v>97.213825156127839</v>
      </c>
    </row>
    <row r="84" spans="1:10" ht="25.5">
      <c r="A84" s="43" t="s">
        <v>154</v>
      </c>
      <c r="B84" s="44" t="s">
        <v>384</v>
      </c>
      <c r="C84" s="44" t="s">
        <v>155</v>
      </c>
      <c r="D84" s="31">
        <v>5500</v>
      </c>
      <c r="E84" s="31">
        <f>ведомство!H689</f>
        <v>5500</v>
      </c>
      <c r="F84" s="31">
        <f>ведомство!I689</f>
        <v>4144.04</v>
      </c>
      <c r="G84" s="31">
        <f>ведомство!J689</f>
        <v>4144.04</v>
      </c>
      <c r="H84" s="7">
        <f>ведомство!K689</f>
        <v>4028.5798</v>
      </c>
      <c r="I84" s="31">
        <f t="shared" si="33"/>
        <v>73.246905454545455</v>
      </c>
      <c r="J84" s="31">
        <f t="shared" si="34"/>
        <v>97.213825156127839</v>
      </c>
    </row>
    <row r="85" spans="1:10">
      <c r="A85" s="43" t="s">
        <v>156</v>
      </c>
      <c r="B85" s="44" t="s">
        <v>384</v>
      </c>
      <c r="C85" s="44" t="s">
        <v>157</v>
      </c>
      <c r="D85" s="31">
        <v>11900</v>
      </c>
      <c r="E85" s="31">
        <f>E86+E87</f>
        <v>11900</v>
      </c>
      <c r="F85" s="31">
        <f t="shared" ref="F85:H85" si="38">F86+F87</f>
        <v>7495</v>
      </c>
      <c r="G85" s="31">
        <f t="shared" si="38"/>
        <v>7495</v>
      </c>
      <c r="H85" s="7">
        <f t="shared" si="38"/>
        <v>6902.09897</v>
      </c>
      <c r="I85" s="31">
        <f t="shared" si="33"/>
        <v>58.00083168067227</v>
      </c>
      <c r="J85" s="31">
        <f t="shared" si="34"/>
        <v>92.089379186124091</v>
      </c>
    </row>
    <row r="86" spans="1:10">
      <c r="A86" s="43" t="s">
        <v>294</v>
      </c>
      <c r="B86" s="44" t="s">
        <v>384</v>
      </c>
      <c r="C86" s="44" t="s">
        <v>295</v>
      </c>
      <c r="D86" s="31">
        <v>5000</v>
      </c>
      <c r="E86" s="31">
        <f>ведомство!H691</f>
        <v>5000</v>
      </c>
      <c r="F86" s="31">
        <f>ведомство!I691</f>
        <v>3200</v>
      </c>
      <c r="G86" s="31">
        <f>ведомство!J691</f>
        <v>3200</v>
      </c>
      <c r="H86" s="7">
        <f>ведомство!K691</f>
        <v>3200</v>
      </c>
      <c r="I86" s="31">
        <f t="shared" si="33"/>
        <v>64</v>
      </c>
      <c r="J86" s="31">
        <f t="shared" si="34"/>
        <v>100</v>
      </c>
    </row>
    <row r="87" spans="1:10">
      <c r="A87" s="43" t="s">
        <v>158</v>
      </c>
      <c r="B87" s="44" t="s">
        <v>384</v>
      </c>
      <c r="C87" s="44" t="s">
        <v>159</v>
      </c>
      <c r="D87" s="31">
        <v>6900</v>
      </c>
      <c r="E87" s="31">
        <f>ведомство!H692</f>
        <v>6900</v>
      </c>
      <c r="F87" s="31">
        <f>ведомство!I692</f>
        <v>4295</v>
      </c>
      <c r="G87" s="31">
        <f>ведомство!J692</f>
        <v>4295</v>
      </c>
      <c r="H87" s="7">
        <f>ведомство!K692</f>
        <v>3702.09897</v>
      </c>
      <c r="I87" s="31">
        <f t="shared" si="33"/>
        <v>53.653608260869568</v>
      </c>
      <c r="J87" s="31">
        <f t="shared" si="34"/>
        <v>86.195552270081492</v>
      </c>
    </row>
    <row r="88" spans="1:10">
      <c r="A88" s="40" t="s">
        <v>0</v>
      </c>
      <c r="B88" s="65" t="s">
        <v>0</v>
      </c>
      <c r="C88" s="41" t="s">
        <v>0</v>
      </c>
      <c r="D88" s="42" t="s">
        <v>0</v>
      </c>
      <c r="E88" s="42"/>
      <c r="F88" s="42"/>
      <c r="G88" s="42"/>
      <c r="H88" s="5"/>
      <c r="I88" s="31"/>
      <c r="J88" s="31"/>
    </row>
    <row r="89" spans="1:10" ht="25.5">
      <c r="A89" s="40" t="s">
        <v>385</v>
      </c>
      <c r="B89" s="41" t="s">
        <v>386</v>
      </c>
      <c r="C89" s="41" t="s">
        <v>0</v>
      </c>
      <c r="D89" s="42">
        <v>902571.6</v>
      </c>
      <c r="E89" s="42">
        <f>E90+E93+E96+E99+E102+E108+E105</f>
        <v>1043945.9000000001</v>
      </c>
      <c r="F89" s="42">
        <f t="shared" ref="F89:H89" si="39">F90+F93+F96+F99+F102+F108+F105</f>
        <v>774229.55252999999</v>
      </c>
      <c r="G89" s="42">
        <f t="shared" si="39"/>
        <v>774229.55252999999</v>
      </c>
      <c r="H89" s="5">
        <f t="shared" si="39"/>
        <v>771824.45532000007</v>
      </c>
      <c r="I89" s="42">
        <f t="shared" si="33"/>
        <v>73.933376750653451</v>
      </c>
      <c r="J89" s="42">
        <f t="shared" si="34"/>
        <v>99.689356056980699</v>
      </c>
    </row>
    <row r="90" spans="1:10" ht="38.25">
      <c r="A90" s="43" t="s">
        <v>413</v>
      </c>
      <c r="B90" s="44" t="s">
        <v>414</v>
      </c>
      <c r="C90" s="44" t="s">
        <v>0</v>
      </c>
      <c r="D90" s="31">
        <v>324708.09999999998</v>
      </c>
      <c r="E90" s="31">
        <f>E91</f>
        <v>331035.7</v>
      </c>
      <c r="F90" s="31">
        <f t="shared" ref="F90:H91" si="40">F91</f>
        <v>274853.67775999999</v>
      </c>
      <c r="G90" s="31">
        <f t="shared" si="40"/>
        <v>274853.67775999999</v>
      </c>
      <c r="H90" s="7">
        <f t="shared" si="40"/>
        <v>274853.67775999999</v>
      </c>
      <c r="I90" s="31">
        <f t="shared" si="33"/>
        <v>83.02840985428459</v>
      </c>
      <c r="J90" s="31">
        <f t="shared" si="34"/>
        <v>100</v>
      </c>
    </row>
    <row r="91" spans="1:10">
      <c r="A91" s="43" t="s">
        <v>156</v>
      </c>
      <c r="B91" s="44" t="s">
        <v>414</v>
      </c>
      <c r="C91" s="44" t="s">
        <v>157</v>
      </c>
      <c r="D91" s="31">
        <v>324708.09999999998</v>
      </c>
      <c r="E91" s="31">
        <f>E92</f>
        <v>331035.7</v>
      </c>
      <c r="F91" s="31">
        <f t="shared" si="40"/>
        <v>274853.67775999999</v>
      </c>
      <c r="G91" s="31">
        <f t="shared" si="40"/>
        <v>274853.67775999999</v>
      </c>
      <c r="H91" s="7">
        <f t="shared" si="40"/>
        <v>274853.67775999999</v>
      </c>
      <c r="I91" s="31">
        <f t="shared" si="33"/>
        <v>83.02840985428459</v>
      </c>
      <c r="J91" s="31">
        <f t="shared" si="34"/>
        <v>100</v>
      </c>
    </row>
    <row r="92" spans="1:10">
      <c r="A92" s="43" t="s">
        <v>294</v>
      </c>
      <c r="B92" s="44" t="s">
        <v>414</v>
      </c>
      <c r="C92" s="44" t="s">
        <v>295</v>
      </c>
      <c r="D92" s="31">
        <v>324708.09999999998</v>
      </c>
      <c r="E92" s="31">
        <f>ведомство!H785</f>
        <v>331035.7</v>
      </c>
      <c r="F92" s="31">
        <f>ведомство!I785</f>
        <v>274853.67775999999</v>
      </c>
      <c r="G92" s="31">
        <f>ведомство!J785</f>
        <v>274853.67775999999</v>
      </c>
      <c r="H92" s="7">
        <f>ведомство!K785</f>
        <v>274853.67775999999</v>
      </c>
      <c r="I92" s="31">
        <f t="shared" si="33"/>
        <v>83.02840985428459</v>
      </c>
      <c r="J92" s="31">
        <f t="shared" si="34"/>
        <v>100</v>
      </c>
    </row>
    <row r="93" spans="1:10" ht="25.5">
      <c r="A93" s="43" t="s">
        <v>387</v>
      </c>
      <c r="B93" s="44" t="s">
        <v>388</v>
      </c>
      <c r="C93" s="44" t="s">
        <v>0</v>
      </c>
      <c r="D93" s="31">
        <v>35642.400000000001</v>
      </c>
      <c r="E93" s="31">
        <f>E94</f>
        <v>35642.400000000001</v>
      </c>
      <c r="F93" s="31">
        <f t="shared" ref="F93:H94" si="41">F94</f>
        <v>20331.098259999999</v>
      </c>
      <c r="G93" s="31">
        <f t="shared" si="41"/>
        <v>20331.098259999999</v>
      </c>
      <c r="H93" s="7">
        <f t="shared" si="41"/>
        <v>20331.098259999999</v>
      </c>
      <c r="I93" s="31">
        <f t="shared" si="33"/>
        <v>57.041889042264259</v>
      </c>
      <c r="J93" s="31">
        <f t="shared" si="34"/>
        <v>100</v>
      </c>
    </row>
    <row r="94" spans="1:10">
      <c r="A94" s="43" t="s">
        <v>152</v>
      </c>
      <c r="B94" s="44" t="s">
        <v>388</v>
      </c>
      <c r="C94" s="44" t="s">
        <v>153</v>
      </c>
      <c r="D94" s="31">
        <v>35642.400000000001</v>
      </c>
      <c r="E94" s="31">
        <f>E95</f>
        <v>35642.400000000001</v>
      </c>
      <c r="F94" s="31">
        <f t="shared" si="41"/>
        <v>20331.098259999999</v>
      </c>
      <c r="G94" s="31">
        <f t="shared" si="41"/>
        <v>20331.098259999999</v>
      </c>
      <c r="H94" s="7">
        <f t="shared" si="41"/>
        <v>20331.098259999999</v>
      </c>
      <c r="I94" s="31">
        <f t="shared" si="33"/>
        <v>57.041889042264259</v>
      </c>
      <c r="J94" s="31">
        <f t="shared" si="34"/>
        <v>100</v>
      </c>
    </row>
    <row r="95" spans="1:10" ht="25.5">
      <c r="A95" s="43" t="s">
        <v>154</v>
      </c>
      <c r="B95" s="44" t="s">
        <v>388</v>
      </c>
      <c r="C95" s="44" t="s">
        <v>155</v>
      </c>
      <c r="D95" s="31">
        <v>35642.400000000001</v>
      </c>
      <c r="E95" s="31">
        <f>ведомство!H696</f>
        <v>35642.400000000001</v>
      </c>
      <c r="F95" s="31">
        <f>ведомство!I696</f>
        <v>20331.098259999999</v>
      </c>
      <c r="G95" s="31">
        <f>ведомство!J696</f>
        <v>20331.098259999999</v>
      </c>
      <c r="H95" s="7">
        <f>ведомство!K696</f>
        <v>20331.098259999999</v>
      </c>
      <c r="I95" s="31">
        <f t="shared" si="33"/>
        <v>57.041889042264259</v>
      </c>
      <c r="J95" s="31">
        <f t="shared" si="34"/>
        <v>100</v>
      </c>
    </row>
    <row r="96" spans="1:10" ht="63.75">
      <c r="A96" s="43" t="s">
        <v>389</v>
      </c>
      <c r="B96" s="44" t="s">
        <v>390</v>
      </c>
      <c r="C96" s="44" t="s">
        <v>0</v>
      </c>
      <c r="D96" s="31">
        <v>11190.8</v>
      </c>
      <c r="E96" s="31">
        <f>E97</f>
        <v>11190.8</v>
      </c>
      <c r="F96" s="31">
        <f t="shared" ref="F96:H97" si="42">F97</f>
        <v>8106.8665899999996</v>
      </c>
      <c r="G96" s="31">
        <f t="shared" si="42"/>
        <v>8106.8665899999996</v>
      </c>
      <c r="H96" s="7">
        <f t="shared" si="42"/>
        <v>8106.8665899999996</v>
      </c>
      <c r="I96" s="31">
        <f t="shared" si="33"/>
        <v>72.442243539335877</v>
      </c>
      <c r="J96" s="31">
        <f t="shared" si="34"/>
        <v>100</v>
      </c>
    </row>
    <row r="97" spans="1:10">
      <c r="A97" s="43" t="s">
        <v>152</v>
      </c>
      <c r="B97" s="44" t="s">
        <v>390</v>
      </c>
      <c r="C97" s="44" t="s">
        <v>153</v>
      </c>
      <c r="D97" s="31">
        <v>11190.8</v>
      </c>
      <c r="E97" s="31">
        <f>E98</f>
        <v>11190.8</v>
      </c>
      <c r="F97" s="31">
        <f t="shared" si="42"/>
        <v>8106.8665899999996</v>
      </c>
      <c r="G97" s="31">
        <f t="shared" si="42"/>
        <v>8106.8665899999996</v>
      </c>
      <c r="H97" s="7">
        <f t="shared" si="42"/>
        <v>8106.8665899999996</v>
      </c>
      <c r="I97" s="31">
        <f t="shared" si="33"/>
        <v>72.442243539335877</v>
      </c>
      <c r="J97" s="31">
        <f t="shared" si="34"/>
        <v>100</v>
      </c>
    </row>
    <row r="98" spans="1:10" ht="25.5">
      <c r="A98" s="43" t="s">
        <v>154</v>
      </c>
      <c r="B98" s="44" t="s">
        <v>390</v>
      </c>
      <c r="C98" s="44" t="s">
        <v>155</v>
      </c>
      <c r="D98" s="31">
        <v>11190.8</v>
      </c>
      <c r="E98" s="31">
        <f>ведомство!H699</f>
        <v>11190.8</v>
      </c>
      <c r="F98" s="31">
        <f>ведомство!I699</f>
        <v>8106.8665899999996</v>
      </c>
      <c r="G98" s="31">
        <f>ведомство!J699</f>
        <v>8106.8665899999996</v>
      </c>
      <c r="H98" s="7">
        <f>ведомство!K699</f>
        <v>8106.8665899999996</v>
      </c>
      <c r="I98" s="31">
        <f t="shared" si="33"/>
        <v>72.442243539335877</v>
      </c>
      <c r="J98" s="31">
        <f t="shared" si="34"/>
        <v>100</v>
      </c>
    </row>
    <row r="99" spans="1:10">
      <c r="A99" s="43" t="s">
        <v>415</v>
      </c>
      <c r="B99" s="44" t="s">
        <v>416</v>
      </c>
      <c r="C99" s="44" t="s">
        <v>0</v>
      </c>
      <c r="D99" s="31">
        <v>150124.70000000001</v>
      </c>
      <c r="E99" s="31">
        <f>E100</f>
        <v>150124.70000000001</v>
      </c>
      <c r="F99" s="31">
        <f t="shared" ref="F99:H100" si="43">F100</f>
        <v>147491.75378999999</v>
      </c>
      <c r="G99" s="31">
        <f t="shared" si="43"/>
        <v>147491.75378999999</v>
      </c>
      <c r="H99" s="7">
        <f t="shared" si="43"/>
        <v>147127.38750000001</v>
      </c>
      <c r="I99" s="31">
        <f t="shared" si="33"/>
        <v>98.003451464016251</v>
      </c>
      <c r="J99" s="31">
        <f t="shared" si="34"/>
        <v>99.752958195534944</v>
      </c>
    </row>
    <row r="100" spans="1:10">
      <c r="A100" s="43" t="s">
        <v>156</v>
      </c>
      <c r="B100" s="44" t="s">
        <v>416</v>
      </c>
      <c r="C100" s="44" t="s">
        <v>157</v>
      </c>
      <c r="D100" s="31">
        <v>150124.70000000001</v>
      </c>
      <c r="E100" s="31">
        <f>E101</f>
        <v>150124.70000000001</v>
      </c>
      <c r="F100" s="31">
        <f t="shared" si="43"/>
        <v>147491.75378999999</v>
      </c>
      <c r="G100" s="31">
        <f t="shared" si="43"/>
        <v>147491.75378999999</v>
      </c>
      <c r="H100" s="7">
        <f t="shared" si="43"/>
        <v>147127.38750000001</v>
      </c>
      <c r="I100" s="31">
        <f t="shared" si="33"/>
        <v>98.003451464016251</v>
      </c>
      <c r="J100" s="31">
        <f t="shared" si="34"/>
        <v>99.752958195534944</v>
      </c>
    </row>
    <row r="101" spans="1:10">
      <c r="A101" s="43" t="s">
        <v>294</v>
      </c>
      <c r="B101" s="44" t="s">
        <v>416</v>
      </c>
      <c r="C101" s="44" t="s">
        <v>295</v>
      </c>
      <c r="D101" s="31">
        <v>150124.70000000001</v>
      </c>
      <c r="E101" s="31">
        <f>ведомство!H788</f>
        <v>150124.70000000001</v>
      </c>
      <c r="F101" s="31">
        <f>ведомство!I788</f>
        <v>147491.75378999999</v>
      </c>
      <c r="G101" s="31">
        <f>ведомство!J788</f>
        <v>147491.75378999999</v>
      </c>
      <c r="H101" s="7">
        <f>ведомство!K788</f>
        <v>147127.38750000001</v>
      </c>
      <c r="I101" s="31">
        <f t="shared" si="33"/>
        <v>98.003451464016251</v>
      </c>
      <c r="J101" s="31">
        <f t="shared" si="34"/>
        <v>99.752958195534944</v>
      </c>
    </row>
    <row r="102" spans="1:10" ht="76.5">
      <c r="A102" s="43" t="s">
        <v>391</v>
      </c>
      <c r="B102" s="44" t="s">
        <v>392</v>
      </c>
      <c r="C102" s="44" t="s">
        <v>0</v>
      </c>
      <c r="D102" s="31">
        <v>8019.2</v>
      </c>
      <c r="E102" s="31">
        <f>E103</f>
        <v>8019.2</v>
      </c>
      <c r="F102" s="31">
        <f t="shared" ref="F102:H103" si="44">F103</f>
        <v>3565.6598600000002</v>
      </c>
      <c r="G102" s="31">
        <f t="shared" si="44"/>
        <v>3565.6598600000002</v>
      </c>
      <c r="H102" s="7">
        <f t="shared" si="44"/>
        <v>3565.6598600000002</v>
      </c>
      <c r="I102" s="31">
        <f t="shared" si="33"/>
        <v>44.464034567039114</v>
      </c>
      <c r="J102" s="31">
        <f t="shared" si="34"/>
        <v>100</v>
      </c>
    </row>
    <row r="103" spans="1:10">
      <c r="A103" s="43" t="s">
        <v>152</v>
      </c>
      <c r="B103" s="44" t="s">
        <v>392</v>
      </c>
      <c r="C103" s="44" t="s">
        <v>153</v>
      </c>
      <c r="D103" s="31">
        <v>8019.2</v>
      </c>
      <c r="E103" s="31">
        <f>E104</f>
        <v>8019.2</v>
      </c>
      <c r="F103" s="31">
        <f t="shared" si="44"/>
        <v>3565.6598600000002</v>
      </c>
      <c r="G103" s="31">
        <f t="shared" si="44"/>
        <v>3565.6598600000002</v>
      </c>
      <c r="H103" s="7">
        <f t="shared" si="44"/>
        <v>3565.6598600000002</v>
      </c>
      <c r="I103" s="31">
        <f t="shared" si="33"/>
        <v>44.464034567039114</v>
      </c>
      <c r="J103" s="31">
        <f t="shared" si="34"/>
        <v>100</v>
      </c>
    </row>
    <row r="104" spans="1:10" ht="25.5">
      <c r="A104" s="43" t="s">
        <v>154</v>
      </c>
      <c r="B104" s="44" t="s">
        <v>392</v>
      </c>
      <c r="C104" s="44" t="s">
        <v>155</v>
      </c>
      <c r="D104" s="31">
        <v>8019.2</v>
      </c>
      <c r="E104" s="31">
        <f>ведомство!H702</f>
        <v>8019.2</v>
      </c>
      <c r="F104" s="31">
        <f>ведомство!I702</f>
        <v>3565.6598600000002</v>
      </c>
      <c r="G104" s="31">
        <f>ведомство!J702</f>
        <v>3565.6598600000002</v>
      </c>
      <c r="H104" s="7">
        <f>ведомство!K702</f>
        <v>3565.6598600000002</v>
      </c>
      <c r="I104" s="31">
        <f t="shared" si="33"/>
        <v>44.464034567039114</v>
      </c>
      <c r="J104" s="31">
        <f t="shared" si="34"/>
        <v>100</v>
      </c>
    </row>
    <row r="105" spans="1:10" s="52" customFormat="1" ht="25.5">
      <c r="A105" s="49" t="s">
        <v>1199</v>
      </c>
      <c r="B105" s="47" t="s">
        <v>1198</v>
      </c>
      <c r="C105" s="44"/>
      <c r="D105" s="31"/>
      <c r="E105" s="31">
        <f>E106</f>
        <v>135046.70000000001</v>
      </c>
      <c r="F105" s="31">
        <f t="shared" ref="F105:H106" si="45">F106</f>
        <v>2298.6846</v>
      </c>
      <c r="G105" s="31">
        <f t="shared" si="45"/>
        <v>2298.6846</v>
      </c>
      <c r="H105" s="7">
        <f t="shared" si="45"/>
        <v>2298.6846</v>
      </c>
      <c r="I105" s="31">
        <f t="shared" si="33"/>
        <v>1.7021405187983119</v>
      </c>
      <c r="J105" s="31">
        <f t="shared" si="34"/>
        <v>100</v>
      </c>
    </row>
    <row r="106" spans="1:10" s="52" customFormat="1">
      <c r="A106" s="43" t="s">
        <v>156</v>
      </c>
      <c r="B106" s="47" t="s">
        <v>1198</v>
      </c>
      <c r="C106" s="50">
        <v>300</v>
      </c>
      <c r="D106" s="31"/>
      <c r="E106" s="31">
        <f>E107</f>
        <v>135046.70000000001</v>
      </c>
      <c r="F106" s="31">
        <f t="shared" si="45"/>
        <v>2298.6846</v>
      </c>
      <c r="G106" s="31">
        <f t="shared" si="45"/>
        <v>2298.6846</v>
      </c>
      <c r="H106" s="7">
        <f t="shared" si="45"/>
        <v>2298.6846</v>
      </c>
      <c r="I106" s="31">
        <f t="shared" si="33"/>
        <v>1.7021405187983119</v>
      </c>
      <c r="J106" s="31">
        <f t="shared" si="34"/>
        <v>100</v>
      </c>
    </row>
    <row r="107" spans="1:10" s="52" customFormat="1">
      <c r="A107" s="43" t="s">
        <v>294</v>
      </c>
      <c r="B107" s="47" t="s">
        <v>1198</v>
      </c>
      <c r="C107" s="44">
        <v>320</v>
      </c>
      <c r="D107" s="31"/>
      <c r="E107" s="31">
        <f>ведомство!H705</f>
        <v>135046.70000000001</v>
      </c>
      <c r="F107" s="31">
        <f>ведомство!I705</f>
        <v>2298.6846</v>
      </c>
      <c r="G107" s="31">
        <f>ведомство!J705</f>
        <v>2298.6846</v>
      </c>
      <c r="H107" s="7">
        <f>ведомство!K705</f>
        <v>2298.6846</v>
      </c>
      <c r="I107" s="31">
        <f t="shared" si="33"/>
        <v>1.7021405187983119</v>
      </c>
      <c r="J107" s="31">
        <f t="shared" si="34"/>
        <v>100</v>
      </c>
    </row>
    <row r="108" spans="1:10">
      <c r="A108" s="43" t="s">
        <v>368</v>
      </c>
      <c r="B108" s="44" t="s">
        <v>393</v>
      </c>
      <c r="C108" s="44" t="s">
        <v>0</v>
      </c>
      <c r="D108" s="31">
        <v>372886.4</v>
      </c>
      <c r="E108" s="31">
        <f>E109+E111</f>
        <v>372886.4</v>
      </c>
      <c r="F108" s="31">
        <f t="shared" ref="F108:H108" si="46">F109+F111</f>
        <v>317581.81167000002</v>
      </c>
      <c r="G108" s="31">
        <f t="shared" si="46"/>
        <v>317581.81167000002</v>
      </c>
      <c r="H108" s="7">
        <f t="shared" si="46"/>
        <v>315541.08075000002</v>
      </c>
      <c r="I108" s="31">
        <f t="shared" si="33"/>
        <v>84.621236052052325</v>
      </c>
      <c r="J108" s="31">
        <f t="shared" si="34"/>
        <v>99.357415681562856</v>
      </c>
    </row>
    <row r="109" spans="1:10">
      <c r="A109" s="43" t="s">
        <v>152</v>
      </c>
      <c r="B109" s="44" t="s">
        <v>393</v>
      </c>
      <c r="C109" s="44" t="s">
        <v>153</v>
      </c>
      <c r="D109" s="31">
        <v>35751.199999999997</v>
      </c>
      <c r="E109" s="31">
        <f>E110</f>
        <v>35751.199999999997</v>
      </c>
      <c r="F109" s="31">
        <f t="shared" ref="F109:H109" si="47">F110</f>
        <v>30453.938289999998</v>
      </c>
      <c r="G109" s="31">
        <f t="shared" si="47"/>
        <v>30453.938289999998</v>
      </c>
      <c r="H109" s="7">
        <f t="shared" si="47"/>
        <v>30441.436570000002</v>
      </c>
      <c r="I109" s="31">
        <f t="shared" si="33"/>
        <v>85.148013409340123</v>
      </c>
      <c r="J109" s="31">
        <f t="shared" si="34"/>
        <v>99.958948757691218</v>
      </c>
    </row>
    <row r="110" spans="1:10" ht="25.5">
      <c r="A110" s="43" t="s">
        <v>154</v>
      </c>
      <c r="B110" s="44" t="s">
        <v>393</v>
      </c>
      <c r="C110" s="44" t="s">
        <v>155</v>
      </c>
      <c r="D110" s="31">
        <v>35751.199999999997</v>
      </c>
      <c r="E110" s="31">
        <f>ведомство!H708</f>
        <v>35751.199999999997</v>
      </c>
      <c r="F110" s="31">
        <f>ведомство!I708</f>
        <v>30453.938289999998</v>
      </c>
      <c r="G110" s="31">
        <f>ведомство!J708</f>
        <v>30453.938289999998</v>
      </c>
      <c r="H110" s="7">
        <f>ведомство!K708</f>
        <v>30441.436570000002</v>
      </c>
      <c r="I110" s="31">
        <f t="shared" si="33"/>
        <v>85.148013409340123</v>
      </c>
      <c r="J110" s="31">
        <f t="shared" si="34"/>
        <v>99.958948757691218</v>
      </c>
    </row>
    <row r="111" spans="1:10">
      <c r="A111" s="43" t="s">
        <v>156</v>
      </c>
      <c r="B111" s="44" t="s">
        <v>393</v>
      </c>
      <c r="C111" s="44" t="s">
        <v>157</v>
      </c>
      <c r="D111" s="31">
        <v>337135.2</v>
      </c>
      <c r="E111" s="31">
        <f>E112</f>
        <v>337135.2</v>
      </c>
      <c r="F111" s="31">
        <f t="shared" ref="F111:H111" si="48">F112</f>
        <v>287127.87338</v>
      </c>
      <c r="G111" s="31">
        <f t="shared" si="48"/>
        <v>287127.87338</v>
      </c>
      <c r="H111" s="7">
        <f t="shared" si="48"/>
        <v>285099.64418</v>
      </c>
      <c r="I111" s="31">
        <f t="shared" si="33"/>
        <v>84.565374419520708</v>
      </c>
      <c r="J111" s="31">
        <f t="shared" si="34"/>
        <v>99.293614661605588</v>
      </c>
    </row>
    <row r="112" spans="1:10">
      <c r="A112" s="43" t="s">
        <v>294</v>
      </c>
      <c r="B112" s="44" t="s">
        <v>393</v>
      </c>
      <c r="C112" s="44" t="s">
        <v>295</v>
      </c>
      <c r="D112" s="31">
        <v>337135.2</v>
      </c>
      <c r="E112" s="31">
        <f>ведомство!H710</f>
        <v>337135.2</v>
      </c>
      <c r="F112" s="31">
        <f>ведомство!I710</f>
        <v>287127.87338</v>
      </c>
      <c r="G112" s="31">
        <f>ведомство!J710</f>
        <v>287127.87338</v>
      </c>
      <c r="H112" s="7">
        <f>ведомство!K710</f>
        <v>285099.64418</v>
      </c>
      <c r="I112" s="31">
        <f t="shared" si="33"/>
        <v>84.565374419520708</v>
      </c>
      <c r="J112" s="31">
        <f t="shared" si="34"/>
        <v>99.293614661605588</v>
      </c>
    </row>
    <row r="113" spans="1:10">
      <c r="A113" s="40" t="s">
        <v>0</v>
      </c>
      <c r="B113" s="65" t="s">
        <v>0</v>
      </c>
      <c r="C113" s="41" t="s">
        <v>0</v>
      </c>
      <c r="D113" s="42" t="s">
        <v>0</v>
      </c>
      <c r="E113" s="42"/>
      <c r="F113" s="42"/>
      <c r="G113" s="42"/>
      <c r="H113" s="5"/>
      <c r="I113" s="31"/>
      <c r="J113" s="31"/>
    </row>
    <row r="114" spans="1:10">
      <c r="A114" s="40" t="s">
        <v>394</v>
      </c>
      <c r="B114" s="41" t="s">
        <v>395</v>
      </c>
      <c r="C114" s="41" t="s">
        <v>0</v>
      </c>
      <c r="D114" s="42">
        <v>7950</v>
      </c>
      <c r="E114" s="42">
        <f>E115</f>
        <v>7950</v>
      </c>
      <c r="F114" s="42">
        <f t="shared" ref="F114:H115" si="49">F115</f>
        <v>5806.6597199999997</v>
      </c>
      <c r="G114" s="42">
        <f t="shared" si="49"/>
        <v>5806.6597199999997</v>
      </c>
      <c r="H114" s="5">
        <f t="shared" si="49"/>
        <v>5806.6597199999997</v>
      </c>
      <c r="I114" s="42">
        <f t="shared" si="33"/>
        <v>73.03974490566037</v>
      </c>
      <c r="J114" s="42">
        <f t="shared" si="34"/>
        <v>100</v>
      </c>
    </row>
    <row r="115" spans="1:10">
      <c r="A115" s="43" t="s">
        <v>128</v>
      </c>
      <c r="B115" s="44" t="s">
        <v>396</v>
      </c>
      <c r="C115" s="44" t="s">
        <v>0</v>
      </c>
      <c r="D115" s="31">
        <v>7950</v>
      </c>
      <c r="E115" s="31">
        <f>E116</f>
        <v>7950</v>
      </c>
      <c r="F115" s="31">
        <f t="shared" si="49"/>
        <v>5806.6597199999997</v>
      </c>
      <c r="G115" s="31">
        <f t="shared" si="49"/>
        <v>5806.6597199999997</v>
      </c>
      <c r="H115" s="7">
        <f t="shared" si="49"/>
        <v>5806.6597199999997</v>
      </c>
      <c r="I115" s="31">
        <f t="shared" si="33"/>
        <v>73.03974490566037</v>
      </c>
      <c r="J115" s="31">
        <f t="shared" si="34"/>
        <v>100</v>
      </c>
    </row>
    <row r="116" spans="1:10" ht="25.5">
      <c r="A116" s="43" t="s">
        <v>130</v>
      </c>
      <c r="B116" s="44" t="s">
        <v>396</v>
      </c>
      <c r="C116" s="44" t="s">
        <v>131</v>
      </c>
      <c r="D116" s="31">
        <v>7950</v>
      </c>
      <c r="E116" s="31">
        <f>E117+E118</f>
        <v>7950</v>
      </c>
      <c r="F116" s="31">
        <f t="shared" ref="F116:H116" si="50">F117+F118</f>
        <v>5806.6597199999997</v>
      </c>
      <c r="G116" s="31">
        <f t="shared" si="50"/>
        <v>5806.6597199999997</v>
      </c>
      <c r="H116" s="7">
        <f t="shared" si="50"/>
        <v>5806.6597199999997</v>
      </c>
      <c r="I116" s="31">
        <f t="shared" si="33"/>
        <v>73.03974490566037</v>
      </c>
      <c r="J116" s="31">
        <f t="shared" si="34"/>
        <v>100</v>
      </c>
    </row>
    <row r="117" spans="1:10">
      <c r="A117" s="43" t="s">
        <v>132</v>
      </c>
      <c r="B117" s="44" t="s">
        <v>396</v>
      </c>
      <c r="C117" s="44" t="s">
        <v>133</v>
      </c>
      <c r="D117" s="31">
        <v>6730</v>
      </c>
      <c r="E117" s="31">
        <f>ведомство!H714</f>
        <v>6730</v>
      </c>
      <c r="F117" s="31">
        <f>ведомство!I714</f>
        <v>4993.4597199999998</v>
      </c>
      <c r="G117" s="31">
        <f>ведомство!J714</f>
        <v>4993.4597199999998</v>
      </c>
      <c r="H117" s="7">
        <f>ведомство!K714</f>
        <v>4993.4597199999998</v>
      </c>
      <c r="I117" s="31">
        <f t="shared" si="33"/>
        <v>74.197024071322431</v>
      </c>
      <c r="J117" s="31">
        <f t="shared" si="34"/>
        <v>100</v>
      </c>
    </row>
    <row r="118" spans="1:10">
      <c r="A118" s="43" t="s">
        <v>165</v>
      </c>
      <c r="B118" s="44" t="s">
        <v>396</v>
      </c>
      <c r="C118" s="44" t="s">
        <v>166</v>
      </c>
      <c r="D118" s="31">
        <v>1220</v>
      </c>
      <c r="E118" s="31">
        <f>ведомство!H715</f>
        <v>1220</v>
      </c>
      <c r="F118" s="31">
        <f>ведомство!I715</f>
        <v>813.2</v>
      </c>
      <c r="G118" s="31">
        <f>ведомство!J715</f>
        <v>813.2</v>
      </c>
      <c r="H118" s="7">
        <f>ведомство!K715</f>
        <v>813.2</v>
      </c>
      <c r="I118" s="31">
        <f t="shared" si="33"/>
        <v>66.655737704918039</v>
      </c>
      <c r="J118" s="31">
        <f t="shared" si="34"/>
        <v>100</v>
      </c>
    </row>
    <row r="119" spans="1:10">
      <c r="A119" s="40" t="s">
        <v>0</v>
      </c>
      <c r="B119" s="65" t="s">
        <v>0</v>
      </c>
      <c r="C119" s="41" t="s">
        <v>0</v>
      </c>
      <c r="D119" s="42" t="s">
        <v>0</v>
      </c>
      <c r="E119" s="42"/>
      <c r="F119" s="42"/>
      <c r="G119" s="42"/>
      <c r="H119" s="5"/>
      <c r="I119" s="31"/>
      <c r="J119" s="31"/>
    </row>
    <row r="120" spans="1:10" ht="25.5">
      <c r="A120" s="40" t="s">
        <v>212</v>
      </c>
      <c r="B120" s="41" t="s">
        <v>213</v>
      </c>
      <c r="C120" s="41" t="s">
        <v>0</v>
      </c>
      <c r="D120" s="42">
        <v>8403608.4000000004</v>
      </c>
      <c r="E120" s="42">
        <f>E121+E126+E131+E141+E152+E155</f>
        <v>8410553.0830199998</v>
      </c>
      <c r="F120" s="42">
        <f t="shared" ref="F120:H120" si="51">F121+F126+F131+F141+F152+F155</f>
        <v>6316687.8647500006</v>
      </c>
      <c r="G120" s="42">
        <f t="shared" si="51"/>
        <v>6316687.8647500006</v>
      </c>
      <c r="H120" s="5">
        <f t="shared" si="51"/>
        <v>6315532.6329200007</v>
      </c>
      <c r="I120" s="42">
        <f t="shared" si="33"/>
        <v>75.090574550565293</v>
      </c>
      <c r="J120" s="42">
        <f t="shared" si="34"/>
        <v>99.981711430820468</v>
      </c>
    </row>
    <row r="121" spans="1:10" ht="25.5">
      <c r="A121" s="43" t="s">
        <v>397</v>
      </c>
      <c r="B121" s="44" t="s">
        <v>398</v>
      </c>
      <c r="C121" s="44" t="s">
        <v>0</v>
      </c>
      <c r="D121" s="31">
        <v>2238.4</v>
      </c>
      <c r="E121" s="31">
        <f>E122+E124</f>
        <v>4995.0698000000002</v>
      </c>
      <c r="F121" s="31">
        <f t="shared" ref="F121:H121" si="52">F122+F124</f>
        <v>4752.9158800000005</v>
      </c>
      <c r="G121" s="31">
        <f t="shared" si="52"/>
        <v>4752.9158800000005</v>
      </c>
      <c r="H121" s="7">
        <f t="shared" si="52"/>
        <v>4351.6210799999999</v>
      </c>
      <c r="I121" s="31">
        <f t="shared" si="33"/>
        <v>87.11832375195236</v>
      </c>
      <c r="J121" s="31">
        <f t="shared" si="34"/>
        <v>91.556871399962574</v>
      </c>
    </row>
    <row r="122" spans="1:10" ht="38.25">
      <c r="A122" s="43" t="s">
        <v>148</v>
      </c>
      <c r="B122" s="44" t="s">
        <v>398</v>
      </c>
      <c r="C122" s="44" t="s">
        <v>149</v>
      </c>
      <c r="D122" s="31">
        <v>1023.8</v>
      </c>
      <c r="E122" s="31">
        <f>E123</f>
        <v>1791.50783</v>
      </c>
      <c r="F122" s="31">
        <f t="shared" ref="F122:H122" si="53">F123</f>
        <v>1791.50783</v>
      </c>
      <c r="G122" s="31">
        <f t="shared" si="53"/>
        <v>1791.50783</v>
      </c>
      <c r="H122" s="7">
        <f t="shared" si="53"/>
        <v>1482.44901</v>
      </c>
      <c r="I122" s="31">
        <f t="shared" si="33"/>
        <v>82.748676013322253</v>
      </c>
      <c r="J122" s="31">
        <f t="shared" si="34"/>
        <v>82.748676013322253</v>
      </c>
    </row>
    <row r="123" spans="1:10">
      <c r="A123" s="43" t="s">
        <v>323</v>
      </c>
      <c r="B123" s="44" t="s">
        <v>398</v>
      </c>
      <c r="C123" s="44" t="s">
        <v>324</v>
      </c>
      <c r="D123" s="31">
        <v>1023.8</v>
      </c>
      <c r="E123" s="31">
        <f>ведомство!H719</f>
        <v>1791.50783</v>
      </c>
      <c r="F123" s="31">
        <f>ведомство!I719</f>
        <v>1791.50783</v>
      </c>
      <c r="G123" s="31">
        <f>ведомство!J719</f>
        <v>1791.50783</v>
      </c>
      <c r="H123" s="7">
        <f>ведомство!K719</f>
        <v>1482.44901</v>
      </c>
      <c r="I123" s="31">
        <f t="shared" si="33"/>
        <v>82.748676013322253</v>
      </c>
      <c r="J123" s="31">
        <f t="shared" si="34"/>
        <v>82.748676013322253</v>
      </c>
    </row>
    <row r="124" spans="1:10">
      <c r="A124" s="43" t="s">
        <v>152</v>
      </c>
      <c r="B124" s="44" t="s">
        <v>398</v>
      </c>
      <c r="C124" s="44" t="s">
        <v>153</v>
      </c>
      <c r="D124" s="31">
        <v>1214.5999999999999</v>
      </c>
      <c r="E124" s="31">
        <f>E125</f>
        <v>3203.5619700000002</v>
      </c>
      <c r="F124" s="31">
        <f t="shared" ref="F124:H124" si="54">F125</f>
        <v>2961.40805</v>
      </c>
      <c r="G124" s="31">
        <f t="shared" si="54"/>
        <v>2961.40805</v>
      </c>
      <c r="H124" s="7">
        <f t="shared" si="54"/>
        <v>2869.1720700000001</v>
      </c>
      <c r="I124" s="31">
        <f t="shared" si="33"/>
        <v>89.561934398915341</v>
      </c>
      <c r="J124" s="31">
        <f t="shared" si="34"/>
        <v>96.885401186101333</v>
      </c>
    </row>
    <row r="125" spans="1:10" ht="25.5">
      <c r="A125" s="43" t="s">
        <v>154</v>
      </c>
      <c r="B125" s="44" t="s">
        <v>398</v>
      </c>
      <c r="C125" s="44" t="s">
        <v>155</v>
      </c>
      <c r="D125" s="31">
        <v>1214.5999999999999</v>
      </c>
      <c r="E125" s="31">
        <f>ведомство!H721</f>
        <v>3203.5619700000002</v>
      </c>
      <c r="F125" s="31">
        <f>ведомство!I721</f>
        <v>2961.40805</v>
      </c>
      <c r="G125" s="31">
        <f>ведомство!J721</f>
        <v>2961.40805</v>
      </c>
      <c r="H125" s="7">
        <f>ведомство!K721</f>
        <v>2869.1720700000001</v>
      </c>
      <c r="I125" s="31">
        <f t="shared" si="33"/>
        <v>89.561934398915341</v>
      </c>
      <c r="J125" s="31">
        <f t="shared" si="34"/>
        <v>96.885401186101333</v>
      </c>
    </row>
    <row r="126" spans="1:10" ht="25.5">
      <c r="A126" s="43" t="s">
        <v>399</v>
      </c>
      <c r="B126" s="44" t="s">
        <v>400</v>
      </c>
      <c r="C126" s="44" t="s">
        <v>0</v>
      </c>
      <c r="D126" s="31">
        <v>1657.5</v>
      </c>
      <c r="E126" s="31">
        <f>E127+E129</f>
        <v>1657.5</v>
      </c>
      <c r="F126" s="31">
        <f t="shared" ref="F126:H126" si="55">F127+F129</f>
        <v>1657.5</v>
      </c>
      <c r="G126" s="31">
        <f t="shared" si="55"/>
        <v>1657.5</v>
      </c>
      <c r="H126" s="7">
        <f t="shared" si="55"/>
        <v>1657.5</v>
      </c>
      <c r="I126" s="31">
        <f t="shared" si="33"/>
        <v>100</v>
      </c>
      <c r="J126" s="31">
        <f t="shared" si="34"/>
        <v>100</v>
      </c>
    </row>
    <row r="127" spans="1:10" ht="38.25">
      <c r="A127" s="43" t="s">
        <v>148</v>
      </c>
      <c r="B127" s="44" t="s">
        <v>400</v>
      </c>
      <c r="C127" s="44" t="s">
        <v>149</v>
      </c>
      <c r="D127" s="31">
        <v>1657.4</v>
      </c>
      <c r="E127" s="31">
        <f>E128</f>
        <v>1657.36025</v>
      </c>
      <c r="F127" s="31">
        <f t="shared" ref="F127:H127" si="56">F128</f>
        <v>1657.36025</v>
      </c>
      <c r="G127" s="31">
        <f t="shared" si="56"/>
        <v>1657.36025</v>
      </c>
      <c r="H127" s="7">
        <f t="shared" si="56"/>
        <v>1657.36025</v>
      </c>
      <c r="I127" s="31">
        <f t="shared" si="33"/>
        <v>100</v>
      </c>
      <c r="J127" s="31">
        <f t="shared" si="34"/>
        <v>100</v>
      </c>
    </row>
    <row r="128" spans="1:10">
      <c r="A128" s="43" t="s">
        <v>150</v>
      </c>
      <c r="B128" s="44" t="s">
        <v>400</v>
      </c>
      <c r="C128" s="44" t="s">
        <v>151</v>
      </c>
      <c r="D128" s="31">
        <v>1657.4</v>
      </c>
      <c r="E128" s="31">
        <f>ведомство!H724</f>
        <v>1657.36025</v>
      </c>
      <c r="F128" s="31">
        <f>ведомство!I724</f>
        <v>1657.36025</v>
      </c>
      <c r="G128" s="31">
        <f>ведомство!J724</f>
        <v>1657.36025</v>
      </c>
      <c r="H128" s="7">
        <f>ведомство!K724</f>
        <v>1657.36025</v>
      </c>
      <c r="I128" s="31">
        <f t="shared" si="33"/>
        <v>100</v>
      </c>
      <c r="J128" s="31">
        <f t="shared" si="34"/>
        <v>100</v>
      </c>
    </row>
    <row r="129" spans="1:10">
      <c r="A129" s="43" t="s">
        <v>152</v>
      </c>
      <c r="B129" s="44" t="s">
        <v>400</v>
      </c>
      <c r="C129" s="44" t="s">
        <v>153</v>
      </c>
      <c r="D129" s="31">
        <v>0.1</v>
      </c>
      <c r="E129" s="31">
        <f>E130</f>
        <v>0.13975000000000001</v>
      </c>
      <c r="F129" s="31">
        <f t="shared" ref="F129:H129" si="57">F130</f>
        <v>0.13975000000000001</v>
      </c>
      <c r="G129" s="31">
        <f t="shared" si="57"/>
        <v>0.13975000000000001</v>
      </c>
      <c r="H129" s="7">
        <f t="shared" si="57"/>
        <v>0.13975000000000001</v>
      </c>
      <c r="I129" s="31">
        <f t="shared" si="33"/>
        <v>100</v>
      </c>
      <c r="J129" s="31">
        <f t="shared" si="34"/>
        <v>100</v>
      </c>
    </row>
    <row r="130" spans="1:10" ht="25.5">
      <c r="A130" s="43" t="s">
        <v>154</v>
      </c>
      <c r="B130" s="44" t="s">
        <v>400</v>
      </c>
      <c r="C130" s="44" t="s">
        <v>155</v>
      </c>
      <c r="D130" s="31">
        <v>0.1</v>
      </c>
      <c r="E130" s="31">
        <f>ведомство!H725</f>
        <v>0.13975000000000001</v>
      </c>
      <c r="F130" s="31">
        <f>ведомство!I725</f>
        <v>0.13975000000000001</v>
      </c>
      <c r="G130" s="31">
        <f>ведомство!J725</f>
        <v>0.13975000000000001</v>
      </c>
      <c r="H130" s="7">
        <f>ведомство!K725</f>
        <v>0.13975000000000001</v>
      </c>
      <c r="I130" s="31">
        <f t="shared" si="33"/>
        <v>100</v>
      </c>
      <c r="J130" s="31">
        <f t="shared" si="34"/>
        <v>100</v>
      </c>
    </row>
    <row r="131" spans="1:10">
      <c r="A131" s="43" t="s">
        <v>146</v>
      </c>
      <c r="B131" s="44" t="s">
        <v>401</v>
      </c>
      <c r="C131" s="44" t="s">
        <v>0</v>
      </c>
      <c r="D131" s="31">
        <v>86683.4</v>
      </c>
      <c r="E131" s="31">
        <f>E132+E134+E136+E138</f>
        <v>86683.400000000009</v>
      </c>
      <c r="F131" s="31">
        <f t="shared" ref="F131:H131" si="58">F132+F134+F136+F138</f>
        <v>64281.339640000006</v>
      </c>
      <c r="G131" s="31">
        <f t="shared" si="58"/>
        <v>64281.339640000006</v>
      </c>
      <c r="H131" s="7">
        <f t="shared" si="58"/>
        <v>63753.926330000002</v>
      </c>
      <c r="I131" s="31">
        <f t="shared" si="33"/>
        <v>73.54802226262467</v>
      </c>
      <c r="J131" s="31">
        <f t="shared" si="34"/>
        <v>99.179523462090685</v>
      </c>
    </row>
    <row r="132" spans="1:10" ht="38.25">
      <c r="A132" s="43" t="s">
        <v>148</v>
      </c>
      <c r="B132" s="44" t="s">
        <v>401</v>
      </c>
      <c r="C132" s="44" t="s">
        <v>149</v>
      </c>
      <c r="D132" s="31">
        <v>82905.5</v>
      </c>
      <c r="E132" s="31">
        <f>E133</f>
        <v>82905.5</v>
      </c>
      <c r="F132" s="31">
        <f t="shared" ref="F132:H132" si="59">F133</f>
        <v>62166</v>
      </c>
      <c r="G132" s="31">
        <f t="shared" si="59"/>
        <v>62166</v>
      </c>
      <c r="H132" s="7">
        <f t="shared" si="59"/>
        <v>61705.242480000001</v>
      </c>
      <c r="I132" s="31">
        <f t="shared" si="33"/>
        <v>74.428406414532205</v>
      </c>
      <c r="J132" s="31">
        <f t="shared" si="34"/>
        <v>99.258827140237429</v>
      </c>
    </row>
    <row r="133" spans="1:10">
      <c r="A133" s="43" t="s">
        <v>150</v>
      </c>
      <c r="B133" s="44" t="s">
        <v>401</v>
      </c>
      <c r="C133" s="44" t="s">
        <v>151</v>
      </c>
      <c r="D133" s="31">
        <v>82905.5</v>
      </c>
      <c r="E133" s="31">
        <f>ведомство!H729</f>
        <v>82905.5</v>
      </c>
      <c r="F133" s="31">
        <f>ведомство!I729</f>
        <v>62166</v>
      </c>
      <c r="G133" s="31">
        <f>ведомство!J729</f>
        <v>62166</v>
      </c>
      <c r="H133" s="7">
        <f>ведомство!K729</f>
        <v>61705.242480000001</v>
      </c>
      <c r="I133" s="31">
        <f t="shared" si="33"/>
        <v>74.428406414532205</v>
      </c>
      <c r="J133" s="31">
        <f t="shared" si="34"/>
        <v>99.258827140237429</v>
      </c>
    </row>
    <row r="134" spans="1:10">
      <c r="A134" s="43" t="s">
        <v>152</v>
      </c>
      <c r="B134" s="44" t="s">
        <v>401</v>
      </c>
      <c r="C134" s="44" t="s">
        <v>153</v>
      </c>
      <c r="D134" s="31">
        <v>3596.8</v>
      </c>
      <c r="E134" s="31">
        <f>E135</f>
        <v>3596.8</v>
      </c>
      <c r="F134" s="31">
        <f t="shared" ref="F134:H134" si="60">F135</f>
        <v>2030.29123</v>
      </c>
      <c r="G134" s="31">
        <f t="shared" si="60"/>
        <v>2030.29123</v>
      </c>
      <c r="H134" s="7">
        <f t="shared" si="60"/>
        <v>1982.0464400000001</v>
      </c>
      <c r="I134" s="31">
        <f t="shared" si="33"/>
        <v>55.105828514234879</v>
      </c>
      <c r="J134" s="31">
        <f t="shared" si="34"/>
        <v>97.623750263650606</v>
      </c>
    </row>
    <row r="135" spans="1:10" ht="25.5">
      <c r="A135" s="43" t="s">
        <v>154</v>
      </c>
      <c r="B135" s="44" t="s">
        <v>401</v>
      </c>
      <c r="C135" s="44" t="s">
        <v>155</v>
      </c>
      <c r="D135" s="31">
        <v>3596.8</v>
      </c>
      <c r="E135" s="31">
        <f>ведомство!H731</f>
        <v>3596.8</v>
      </c>
      <c r="F135" s="31">
        <f>ведомство!I731</f>
        <v>2030.29123</v>
      </c>
      <c r="G135" s="31">
        <f>ведомство!J731</f>
        <v>2030.29123</v>
      </c>
      <c r="H135" s="7">
        <f>ведомство!K731</f>
        <v>1982.0464400000001</v>
      </c>
      <c r="I135" s="31">
        <f t="shared" si="33"/>
        <v>55.105828514234879</v>
      </c>
      <c r="J135" s="31">
        <f t="shared" si="34"/>
        <v>97.623750263650606</v>
      </c>
    </row>
    <row r="136" spans="1:10">
      <c r="A136" s="43" t="s">
        <v>156</v>
      </c>
      <c r="B136" s="44" t="s">
        <v>401</v>
      </c>
      <c r="C136" s="44" t="s">
        <v>157</v>
      </c>
      <c r="D136" s="31">
        <v>60</v>
      </c>
      <c r="E136" s="31">
        <f>E137</f>
        <v>60</v>
      </c>
      <c r="F136" s="31">
        <f t="shared" ref="F136:H136" si="61">F137</f>
        <v>60</v>
      </c>
      <c r="G136" s="31">
        <f t="shared" si="61"/>
        <v>60</v>
      </c>
      <c r="H136" s="7">
        <f t="shared" si="61"/>
        <v>60</v>
      </c>
      <c r="I136" s="31">
        <f t="shared" si="33"/>
        <v>100</v>
      </c>
      <c r="J136" s="31">
        <f t="shared" si="34"/>
        <v>100</v>
      </c>
    </row>
    <row r="137" spans="1:10">
      <c r="A137" s="43" t="s">
        <v>158</v>
      </c>
      <c r="B137" s="44" t="s">
        <v>401</v>
      </c>
      <c r="C137" s="44" t="s">
        <v>159</v>
      </c>
      <c r="D137" s="31">
        <v>60</v>
      </c>
      <c r="E137" s="31">
        <f>ведомство!H733</f>
        <v>60</v>
      </c>
      <c r="F137" s="31">
        <f>ведомство!I733</f>
        <v>60</v>
      </c>
      <c r="G137" s="31">
        <f>ведомство!J733</f>
        <v>60</v>
      </c>
      <c r="H137" s="7">
        <f>ведомство!K733</f>
        <v>60</v>
      </c>
      <c r="I137" s="31">
        <f t="shared" si="33"/>
        <v>100</v>
      </c>
      <c r="J137" s="31">
        <f t="shared" si="34"/>
        <v>100</v>
      </c>
    </row>
    <row r="138" spans="1:10">
      <c r="A138" s="43" t="s">
        <v>160</v>
      </c>
      <c r="B138" s="44" t="s">
        <v>401</v>
      </c>
      <c r="C138" s="44" t="s">
        <v>161</v>
      </c>
      <c r="D138" s="31">
        <v>121.1</v>
      </c>
      <c r="E138" s="31">
        <f>E139+E140</f>
        <v>121.1</v>
      </c>
      <c r="F138" s="31">
        <f t="shared" ref="F138:H138" si="62">F139+F140</f>
        <v>25.048410000000001</v>
      </c>
      <c r="G138" s="31">
        <f t="shared" si="62"/>
        <v>25.048410000000001</v>
      </c>
      <c r="H138" s="7">
        <f t="shared" si="62"/>
        <v>6.63741</v>
      </c>
      <c r="I138" s="31">
        <f t="shared" si="33"/>
        <v>5.4809331131296446</v>
      </c>
      <c r="J138" s="31">
        <f t="shared" si="34"/>
        <v>26.498328636428418</v>
      </c>
    </row>
    <row r="139" spans="1:10">
      <c r="A139" s="43" t="s">
        <v>277</v>
      </c>
      <c r="B139" s="44" t="s">
        <v>401</v>
      </c>
      <c r="C139" s="44" t="s">
        <v>278</v>
      </c>
      <c r="D139" s="31">
        <v>90</v>
      </c>
      <c r="E139" s="31">
        <f>ведомство!H735</f>
        <v>90</v>
      </c>
      <c r="F139" s="31">
        <f>ведомство!I735</f>
        <v>7.5</v>
      </c>
      <c r="G139" s="31">
        <f>ведомство!J735</f>
        <v>7.5</v>
      </c>
      <c r="H139" s="7">
        <f>ведомство!K735</f>
        <v>0</v>
      </c>
      <c r="I139" s="31">
        <f t="shared" si="33"/>
        <v>0</v>
      </c>
      <c r="J139" s="31">
        <f t="shared" si="34"/>
        <v>0</v>
      </c>
    </row>
    <row r="140" spans="1:10">
      <c r="A140" s="43" t="s">
        <v>162</v>
      </c>
      <c r="B140" s="44" t="s">
        <v>401</v>
      </c>
      <c r="C140" s="44" t="s">
        <v>163</v>
      </c>
      <c r="D140" s="31">
        <v>31.1</v>
      </c>
      <c r="E140" s="31">
        <f>ведомство!H736</f>
        <v>31.099999999999998</v>
      </c>
      <c r="F140" s="31">
        <f>ведомство!I736</f>
        <v>17.548410000000001</v>
      </c>
      <c r="G140" s="31">
        <f>ведомство!J736</f>
        <v>17.548410000000001</v>
      </c>
      <c r="H140" s="7">
        <f>ведомство!K736</f>
        <v>6.63741</v>
      </c>
      <c r="I140" s="31">
        <f t="shared" si="33"/>
        <v>21.342154340836014</v>
      </c>
      <c r="J140" s="31">
        <f t="shared" si="34"/>
        <v>37.823426737807011</v>
      </c>
    </row>
    <row r="141" spans="1:10">
      <c r="A141" s="43" t="s">
        <v>128</v>
      </c>
      <c r="B141" s="44" t="s">
        <v>214</v>
      </c>
      <c r="C141" s="44" t="s">
        <v>0</v>
      </c>
      <c r="D141" s="31">
        <v>297765.2</v>
      </c>
      <c r="E141" s="31">
        <f>E142+E144+E146+E148+E150</f>
        <v>301953.19900000002</v>
      </c>
      <c r="F141" s="31">
        <f t="shared" ref="F141:H141" si="63">F142+F144+F146+F148+F150</f>
        <v>213792.54201</v>
      </c>
      <c r="G141" s="31">
        <f t="shared" si="63"/>
        <v>213792.54201</v>
      </c>
      <c r="H141" s="7">
        <f t="shared" si="63"/>
        <v>213566.01829000001</v>
      </c>
      <c r="I141" s="31">
        <f t="shared" si="33"/>
        <v>70.728185360274992</v>
      </c>
      <c r="J141" s="31">
        <f t="shared" si="34"/>
        <v>99.894045078527853</v>
      </c>
    </row>
    <row r="142" spans="1:10" ht="38.25">
      <c r="A142" s="43" t="s">
        <v>148</v>
      </c>
      <c r="B142" s="44" t="s">
        <v>214</v>
      </c>
      <c r="C142" s="44" t="s">
        <v>149</v>
      </c>
      <c r="D142" s="31">
        <v>19600.400000000001</v>
      </c>
      <c r="E142" s="31">
        <f>E143</f>
        <v>19600.399999999998</v>
      </c>
      <c r="F142" s="31">
        <f t="shared" ref="F142:H142" si="64">F143</f>
        <v>14284.5</v>
      </c>
      <c r="G142" s="31">
        <f t="shared" si="64"/>
        <v>14284.5</v>
      </c>
      <c r="H142" s="7">
        <f t="shared" si="64"/>
        <v>14284.5</v>
      </c>
      <c r="I142" s="31">
        <f t="shared" ref="I142:I205" si="65">H142/E142*100</f>
        <v>72.878614722148541</v>
      </c>
      <c r="J142" s="31">
        <f t="shared" ref="J142:J205" si="66">H142/F142*100</f>
        <v>100</v>
      </c>
    </row>
    <row r="143" spans="1:10">
      <c r="A143" s="43" t="s">
        <v>323</v>
      </c>
      <c r="B143" s="44" t="s">
        <v>214</v>
      </c>
      <c r="C143" s="44" t="s">
        <v>324</v>
      </c>
      <c r="D143" s="31">
        <v>19600.400000000001</v>
      </c>
      <c r="E143" s="31">
        <f>ведомство!H739</f>
        <v>19600.399999999998</v>
      </c>
      <c r="F143" s="31">
        <f>ведомство!I739</f>
        <v>14284.5</v>
      </c>
      <c r="G143" s="31">
        <f>ведомство!J739</f>
        <v>14284.5</v>
      </c>
      <c r="H143" s="7">
        <f>ведомство!K739</f>
        <v>14284.5</v>
      </c>
      <c r="I143" s="31">
        <f t="shared" si="65"/>
        <v>72.878614722148541</v>
      </c>
      <c r="J143" s="31">
        <f t="shared" si="66"/>
        <v>100</v>
      </c>
    </row>
    <row r="144" spans="1:10">
      <c r="A144" s="43" t="s">
        <v>152</v>
      </c>
      <c r="B144" s="44" t="s">
        <v>214</v>
      </c>
      <c r="C144" s="44" t="s">
        <v>153</v>
      </c>
      <c r="D144" s="31">
        <v>36668.1</v>
      </c>
      <c r="E144" s="31">
        <f>E145</f>
        <v>36668.1</v>
      </c>
      <c r="F144" s="31">
        <f t="shared" ref="F144:H144" si="67">F145</f>
        <v>21486.053</v>
      </c>
      <c r="G144" s="31">
        <f t="shared" si="67"/>
        <v>21486.053</v>
      </c>
      <c r="H144" s="7">
        <f t="shared" si="67"/>
        <v>21259.529279999999</v>
      </c>
      <c r="I144" s="31">
        <f t="shared" si="65"/>
        <v>57.97826797679727</v>
      </c>
      <c r="J144" s="31">
        <f t="shared" si="66"/>
        <v>98.945717391649353</v>
      </c>
    </row>
    <row r="145" spans="1:10" ht="25.5">
      <c r="A145" s="43" t="s">
        <v>154</v>
      </c>
      <c r="B145" s="44" t="s">
        <v>214</v>
      </c>
      <c r="C145" s="44" t="s">
        <v>155</v>
      </c>
      <c r="D145" s="31">
        <v>36668.1</v>
      </c>
      <c r="E145" s="31">
        <f>ведомство!H741</f>
        <v>36668.1</v>
      </c>
      <c r="F145" s="31">
        <f>ведомство!I741</f>
        <v>21486.053</v>
      </c>
      <c r="G145" s="31">
        <f>ведомство!J741</f>
        <v>21486.053</v>
      </c>
      <c r="H145" s="7">
        <f>ведомство!K741</f>
        <v>21259.529279999999</v>
      </c>
      <c r="I145" s="31">
        <f t="shared" si="65"/>
        <v>57.97826797679727</v>
      </c>
      <c r="J145" s="31">
        <f t="shared" si="66"/>
        <v>98.945717391649353</v>
      </c>
    </row>
    <row r="146" spans="1:10">
      <c r="A146" s="43" t="s">
        <v>156</v>
      </c>
      <c r="B146" s="44" t="s">
        <v>214</v>
      </c>
      <c r="C146" s="44" t="s">
        <v>157</v>
      </c>
      <c r="D146" s="31">
        <v>66.3</v>
      </c>
      <c r="E146" s="31">
        <f>E147</f>
        <v>66.3</v>
      </c>
      <c r="F146" s="31">
        <f t="shared" ref="F146:H146" si="68">F147</f>
        <v>66.3</v>
      </c>
      <c r="G146" s="31">
        <f t="shared" si="68"/>
        <v>66.3</v>
      </c>
      <c r="H146" s="7">
        <f t="shared" si="68"/>
        <v>66.3</v>
      </c>
      <c r="I146" s="31">
        <f t="shared" si="65"/>
        <v>100</v>
      </c>
      <c r="J146" s="31">
        <f t="shared" si="66"/>
        <v>100</v>
      </c>
    </row>
    <row r="147" spans="1:10">
      <c r="A147" s="43" t="s">
        <v>294</v>
      </c>
      <c r="B147" s="44" t="s">
        <v>214</v>
      </c>
      <c r="C147" s="44" t="s">
        <v>295</v>
      </c>
      <c r="D147" s="31">
        <v>66.3</v>
      </c>
      <c r="E147" s="31">
        <f>ведомство!H743</f>
        <v>66.3</v>
      </c>
      <c r="F147" s="31">
        <f>ведомство!I743</f>
        <v>66.3</v>
      </c>
      <c r="G147" s="31">
        <f>ведомство!J743</f>
        <v>66.3</v>
      </c>
      <c r="H147" s="7">
        <f>ведомство!K743</f>
        <v>66.3</v>
      </c>
      <c r="I147" s="31">
        <f t="shared" si="65"/>
        <v>100</v>
      </c>
      <c r="J147" s="31">
        <f t="shared" si="66"/>
        <v>100</v>
      </c>
    </row>
    <row r="148" spans="1:10" ht="25.5">
      <c r="A148" s="43" t="s">
        <v>130</v>
      </c>
      <c r="B148" s="44" t="s">
        <v>214</v>
      </c>
      <c r="C148" s="44" t="s">
        <v>131</v>
      </c>
      <c r="D148" s="31">
        <v>239517.4</v>
      </c>
      <c r="E148" s="31">
        <f>E149</f>
        <v>243705.399</v>
      </c>
      <c r="F148" s="31">
        <f t="shared" ref="F148:H148" si="69">F149</f>
        <v>176526.68901</v>
      </c>
      <c r="G148" s="31">
        <f t="shared" si="69"/>
        <v>176526.68901</v>
      </c>
      <c r="H148" s="7">
        <f t="shared" si="69"/>
        <v>176526.68901</v>
      </c>
      <c r="I148" s="31">
        <f t="shared" si="65"/>
        <v>72.434459693689419</v>
      </c>
      <c r="J148" s="31">
        <f t="shared" si="66"/>
        <v>100</v>
      </c>
    </row>
    <row r="149" spans="1:10">
      <c r="A149" s="43" t="s">
        <v>132</v>
      </c>
      <c r="B149" s="44" t="s">
        <v>214</v>
      </c>
      <c r="C149" s="44" t="s">
        <v>133</v>
      </c>
      <c r="D149" s="31">
        <v>239517.4</v>
      </c>
      <c r="E149" s="31">
        <f>ведомство!H745+ведомство!H213</f>
        <v>243705.399</v>
      </c>
      <c r="F149" s="31">
        <f>ведомство!I745+ведомство!I213</f>
        <v>176526.68901</v>
      </c>
      <c r="G149" s="31">
        <f>ведомство!J745+ведомство!J213</f>
        <v>176526.68901</v>
      </c>
      <c r="H149" s="7">
        <f>ведомство!K745+ведомство!K213</f>
        <v>176526.68901</v>
      </c>
      <c r="I149" s="31">
        <f t="shared" si="65"/>
        <v>72.434459693689419</v>
      </c>
      <c r="J149" s="31">
        <f t="shared" si="66"/>
        <v>100</v>
      </c>
    </row>
    <row r="150" spans="1:10">
      <c r="A150" s="43" t="s">
        <v>160</v>
      </c>
      <c r="B150" s="44" t="s">
        <v>214</v>
      </c>
      <c r="C150" s="44" t="s">
        <v>161</v>
      </c>
      <c r="D150" s="31">
        <v>1913</v>
      </c>
      <c r="E150" s="31">
        <f>E151</f>
        <v>1913</v>
      </c>
      <c r="F150" s="31">
        <f t="shared" ref="F150:H150" si="70">F151</f>
        <v>1429</v>
      </c>
      <c r="G150" s="31">
        <f t="shared" si="70"/>
        <v>1429</v>
      </c>
      <c r="H150" s="7">
        <f t="shared" si="70"/>
        <v>1429</v>
      </c>
      <c r="I150" s="31">
        <f t="shared" si="65"/>
        <v>74.699424986931518</v>
      </c>
      <c r="J150" s="31">
        <f t="shared" si="66"/>
        <v>100</v>
      </c>
    </row>
    <row r="151" spans="1:10">
      <c r="A151" s="43" t="s">
        <v>162</v>
      </c>
      <c r="B151" s="44" t="s">
        <v>214</v>
      </c>
      <c r="C151" s="44" t="s">
        <v>163</v>
      </c>
      <c r="D151" s="31">
        <v>1913</v>
      </c>
      <c r="E151" s="31">
        <f>ведомство!H747</f>
        <v>1913</v>
      </c>
      <c r="F151" s="31">
        <f>ведомство!I747</f>
        <v>1429</v>
      </c>
      <c r="G151" s="31">
        <f>ведомство!J747</f>
        <v>1429</v>
      </c>
      <c r="H151" s="7">
        <f>ведомство!K747</f>
        <v>1429</v>
      </c>
      <c r="I151" s="31">
        <f t="shared" si="65"/>
        <v>74.699424986931518</v>
      </c>
      <c r="J151" s="31">
        <f t="shared" si="66"/>
        <v>100</v>
      </c>
    </row>
    <row r="152" spans="1:10" ht="25.5">
      <c r="A152" s="43" t="s">
        <v>113</v>
      </c>
      <c r="B152" s="44" t="s">
        <v>215</v>
      </c>
      <c r="C152" s="44" t="s">
        <v>0</v>
      </c>
      <c r="D152" s="31">
        <v>83022.5</v>
      </c>
      <c r="E152" s="31">
        <f>E153</f>
        <v>83022.514219999997</v>
      </c>
      <c r="F152" s="31">
        <f t="shared" ref="F152:H153" si="71">F153</f>
        <v>83022.514219999997</v>
      </c>
      <c r="G152" s="31">
        <f t="shared" si="71"/>
        <v>83022.514219999997</v>
      </c>
      <c r="H152" s="7">
        <f t="shared" si="71"/>
        <v>83022.514219999997</v>
      </c>
      <c r="I152" s="31">
        <f t="shared" si="65"/>
        <v>100</v>
      </c>
      <c r="J152" s="31">
        <f t="shared" si="66"/>
        <v>100</v>
      </c>
    </row>
    <row r="153" spans="1:10">
      <c r="A153" s="43" t="s">
        <v>115</v>
      </c>
      <c r="B153" s="44" t="s">
        <v>215</v>
      </c>
      <c r="C153" s="44" t="s">
        <v>116</v>
      </c>
      <c r="D153" s="31">
        <v>83022.5</v>
      </c>
      <c r="E153" s="31">
        <f>E154</f>
        <v>83022.514219999997</v>
      </c>
      <c r="F153" s="31">
        <f t="shared" si="71"/>
        <v>83022.514219999997</v>
      </c>
      <c r="G153" s="31">
        <f t="shared" si="71"/>
        <v>83022.514219999997</v>
      </c>
      <c r="H153" s="7">
        <f t="shared" si="71"/>
        <v>83022.514219999997</v>
      </c>
      <c r="I153" s="31">
        <f t="shared" si="65"/>
        <v>100</v>
      </c>
      <c r="J153" s="31">
        <f t="shared" si="66"/>
        <v>100</v>
      </c>
    </row>
    <row r="154" spans="1:10" ht="63.75">
      <c r="A154" s="43" t="s">
        <v>117</v>
      </c>
      <c r="B154" s="44" t="s">
        <v>215</v>
      </c>
      <c r="C154" s="44" t="s">
        <v>118</v>
      </c>
      <c r="D154" s="31">
        <v>83022.5</v>
      </c>
      <c r="E154" s="31">
        <f>ведомство!H216</f>
        <v>83022.514219999997</v>
      </c>
      <c r="F154" s="31">
        <f>ведомство!I216</f>
        <v>83022.514219999997</v>
      </c>
      <c r="G154" s="31">
        <f>ведомство!J216</f>
        <v>83022.514219999997</v>
      </c>
      <c r="H154" s="7">
        <f>ведомство!K216</f>
        <v>83022.514219999997</v>
      </c>
      <c r="I154" s="31">
        <f t="shared" si="65"/>
        <v>100</v>
      </c>
      <c r="J154" s="31">
        <f t="shared" si="66"/>
        <v>100</v>
      </c>
    </row>
    <row r="155" spans="1:10" ht="25.5">
      <c r="A155" s="43" t="s">
        <v>402</v>
      </c>
      <c r="B155" s="44" t="s">
        <v>403</v>
      </c>
      <c r="C155" s="44" t="s">
        <v>0</v>
      </c>
      <c r="D155" s="31">
        <v>7932241.4000000004</v>
      </c>
      <c r="E155" s="31">
        <f>E156</f>
        <v>7932241.4000000004</v>
      </c>
      <c r="F155" s="31">
        <f t="shared" ref="F155:H156" si="72">F156</f>
        <v>5949181.0530000003</v>
      </c>
      <c r="G155" s="31">
        <f t="shared" si="72"/>
        <v>5949181.0530000003</v>
      </c>
      <c r="H155" s="7">
        <f t="shared" si="72"/>
        <v>5949181.0530000003</v>
      </c>
      <c r="I155" s="31">
        <f t="shared" si="65"/>
        <v>75.000000037820342</v>
      </c>
      <c r="J155" s="31">
        <f t="shared" si="66"/>
        <v>100</v>
      </c>
    </row>
    <row r="156" spans="1:10">
      <c r="A156" s="43" t="s">
        <v>156</v>
      </c>
      <c r="B156" s="44" t="s">
        <v>403</v>
      </c>
      <c r="C156" s="44" t="s">
        <v>157</v>
      </c>
      <c r="D156" s="31">
        <v>7932241.4000000004</v>
      </c>
      <c r="E156" s="31">
        <f>E157</f>
        <v>7932241.4000000004</v>
      </c>
      <c r="F156" s="31">
        <f t="shared" si="72"/>
        <v>5949181.0530000003</v>
      </c>
      <c r="G156" s="31">
        <f t="shared" si="72"/>
        <v>5949181.0530000003</v>
      </c>
      <c r="H156" s="7">
        <f t="shared" si="72"/>
        <v>5949181.0530000003</v>
      </c>
      <c r="I156" s="31">
        <f t="shared" si="65"/>
        <v>75.000000037820342</v>
      </c>
      <c r="J156" s="31">
        <f t="shared" si="66"/>
        <v>100</v>
      </c>
    </row>
    <row r="157" spans="1:10">
      <c r="A157" s="43" t="s">
        <v>294</v>
      </c>
      <c r="B157" s="44" t="s">
        <v>403</v>
      </c>
      <c r="C157" s="44" t="s">
        <v>295</v>
      </c>
      <c r="D157" s="31">
        <v>7932241.4000000004</v>
      </c>
      <c r="E157" s="31">
        <f>ведомство!H750</f>
        <v>7932241.4000000004</v>
      </c>
      <c r="F157" s="31">
        <f>ведомство!I750</f>
        <v>5949181.0530000003</v>
      </c>
      <c r="G157" s="31">
        <f>ведомство!J750</f>
        <v>5949181.0530000003</v>
      </c>
      <c r="H157" s="7">
        <f>ведомство!K750</f>
        <v>5949181.0530000003</v>
      </c>
      <c r="I157" s="31">
        <f t="shared" si="65"/>
        <v>75.000000037820342</v>
      </c>
      <c r="J157" s="31">
        <f t="shared" si="66"/>
        <v>100</v>
      </c>
    </row>
    <row r="158" spans="1:10">
      <c r="A158" s="40" t="s">
        <v>0</v>
      </c>
      <c r="B158" s="65" t="s">
        <v>0</v>
      </c>
      <c r="C158" s="41" t="s">
        <v>0</v>
      </c>
      <c r="D158" s="42" t="s">
        <v>0</v>
      </c>
      <c r="E158" s="42"/>
      <c r="F158" s="42"/>
      <c r="G158" s="42"/>
      <c r="H158" s="5"/>
      <c r="I158" s="31"/>
      <c r="J158" s="31"/>
    </row>
    <row r="159" spans="1:10" ht="25.5">
      <c r="A159" s="40" t="s">
        <v>185</v>
      </c>
      <c r="B159" s="41" t="s">
        <v>186</v>
      </c>
      <c r="C159" s="41" t="s">
        <v>0</v>
      </c>
      <c r="D159" s="42">
        <v>17911655.600000001</v>
      </c>
      <c r="E159" s="42">
        <f>E160+E187+E241+E264+E295+E307+E318</f>
        <v>17993440.444789998</v>
      </c>
      <c r="F159" s="42">
        <f t="shared" ref="F159:H159" si="73">F160+F187+F241+F264+F295+F307+F318</f>
        <v>13808139.662946608</v>
      </c>
      <c r="G159" s="42">
        <f t="shared" si="73"/>
        <v>13808139.662330002</v>
      </c>
      <c r="H159" s="5">
        <f t="shared" si="73"/>
        <v>13370302.259180002</v>
      </c>
      <c r="I159" s="42">
        <f t="shared" si="65"/>
        <v>74.306535763433573</v>
      </c>
      <c r="J159" s="42">
        <f t="shared" si="66"/>
        <v>96.829135463182496</v>
      </c>
    </row>
    <row r="160" spans="1:10">
      <c r="A160" s="40" t="s">
        <v>458</v>
      </c>
      <c r="B160" s="41" t="s">
        <v>459</v>
      </c>
      <c r="C160" s="41" t="s">
        <v>0</v>
      </c>
      <c r="D160" s="42">
        <v>12194645</v>
      </c>
      <c r="E160" s="42">
        <f>E161+E165+E168+E174+E180+E183+E177</f>
        <v>12194645</v>
      </c>
      <c r="F160" s="42">
        <f t="shared" ref="F160:H160" si="74">F161+F165+F168+F174+F180+F183+F177</f>
        <v>9397154.0730000008</v>
      </c>
      <c r="G160" s="42">
        <f t="shared" si="74"/>
        <v>9397154.0730000008</v>
      </c>
      <c r="H160" s="5">
        <f t="shared" si="74"/>
        <v>9080098.876910001</v>
      </c>
      <c r="I160" s="42">
        <f t="shared" si="65"/>
        <v>74.459722910425029</v>
      </c>
      <c r="J160" s="42">
        <f t="shared" si="66"/>
        <v>96.626050891290944</v>
      </c>
    </row>
    <row r="161" spans="1:10">
      <c r="A161" s="43" t="s">
        <v>128</v>
      </c>
      <c r="B161" s="44" t="s">
        <v>460</v>
      </c>
      <c r="C161" s="44" t="s">
        <v>0</v>
      </c>
      <c r="D161" s="31">
        <v>240836.3</v>
      </c>
      <c r="E161" s="31">
        <f>E162</f>
        <v>240836.3</v>
      </c>
      <c r="F161" s="31">
        <f t="shared" ref="F161:H161" si="75">F162</f>
        <v>166459.16400000002</v>
      </c>
      <c r="G161" s="31">
        <f t="shared" si="75"/>
        <v>166459.16400000002</v>
      </c>
      <c r="H161" s="7">
        <f t="shared" si="75"/>
        <v>166459.16400000002</v>
      </c>
      <c r="I161" s="31">
        <f t="shared" si="65"/>
        <v>69.117140563943238</v>
      </c>
      <c r="J161" s="31">
        <f t="shared" si="66"/>
        <v>100</v>
      </c>
    </row>
    <row r="162" spans="1:10" ht="25.5">
      <c r="A162" s="43" t="s">
        <v>130</v>
      </c>
      <c r="B162" s="44" t="s">
        <v>460</v>
      </c>
      <c r="C162" s="44" t="s">
        <v>131</v>
      </c>
      <c r="D162" s="31">
        <v>240836.3</v>
      </c>
      <c r="E162" s="31">
        <f>E163+E164</f>
        <v>240836.3</v>
      </c>
      <c r="F162" s="31">
        <f t="shared" ref="F162:H162" si="76">F163+F164</f>
        <v>166459.16400000002</v>
      </c>
      <c r="G162" s="31">
        <f t="shared" si="76"/>
        <v>166459.16400000002</v>
      </c>
      <c r="H162" s="7">
        <f t="shared" si="76"/>
        <v>166459.16400000002</v>
      </c>
      <c r="I162" s="31">
        <f t="shared" si="65"/>
        <v>69.117140563943238</v>
      </c>
      <c r="J162" s="31">
        <f t="shared" si="66"/>
        <v>100</v>
      </c>
    </row>
    <row r="163" spans="1:10">
      <c r="A163" s="43" t="s">
        <v>132</v>
      </c>
      <c r="B163" s="44" t="s">
        <v>460</v>
      </c>
      <c r="C163" s="44" t="s">
        <v>133</v>
      </c>
      <c r="D163" s="31">
        <v>214820</v>
      </c>
      <c r="E163" s="31">
        <f>ведомство!H944+ведомство!H1026</f>
        <v>214820</v>
      </c>
      <c r="F163" s="31">
        <f>ведомство!I944+ведомство!I1026</f>
        <v>147388.15400000001</v>
      </c>
      <c r="G163" s="31">
        <f>ведомство!J944+ведомство!J1026</f>
        <v>147388.15400000001</v>
      </c>
      <c r="H163" s="7">
        <f>ведомство!K944+ведомство!K1026</f>
        <v>147388.15400000001</v>
      </c>
      <c r="I163" s="31">
        <f t="shared" si="65"/>
        <v>68.610070756912762</v>
      </c>
      <c r="J163" s="31">
        <f t="shared" si="66"/>
        <v>100</v>
      </c>
    </row>
    <row r="164" spans="1:10">
      <c r="A164" s="43" t="s">
        <v>165</v>
      </c>
      <c r="B164" s="44" t="s">
        <v>460</v>
      </c>
      <c r="C164" s="44" t="s">
        <v>166</v>
      </c>
      <c r="D164" s="31">
        <v>26016.3</v>
      </c>
      <c r="E164" s="31">
        <f>ведомство!H1027</f>
        <v>26016.3</v>
      </c>
      <c r="F164" s="31">
        <f>ведомство!I1027</f>
        <v>19071.009999999998</v>
      </c>
      <c r="G164" s="31">
        <f>ведомство!J1027</f>
        <v>19071.009999999998</v>
      </c>
      <c r="H164" s="7">
        <f>ведомство!K1027</f>
        <v>19071.009999999998</v>
      </c>
      <c r="I164" s="31">
        <f t="shared" si="65"/>
        <v>73.304082440623759</v>
      </c>
      <c r="J164" s="31">
        <f t="shared" si="66"/>
        <v>100</v>
      </c>
    </row>
    <row r="165" spans="1:10" ht="51">
      <c r="A165" s="43" t="s">
        <v>432</v>
      </c>
      <c r="B165" s="44" t="s">
        <v>484</v>
      </c>
      <c r="C165" s="44" t="s">
        <v>0</v>
      </c>
      <c r="D165" s="31">
        <v>4589</v>
      </c>
      <c r="E165" s="31">
        <f>E166</f>
        <v>4589</v>
      </c>
      <c r="F165" s="31">
        <f t="shared" ref="F165:H166" si="77">F166</f>
        <v>0</v>
      </c>
      <c r="G165" s="31">
        <f t="shared" si="77"/>
        <v>0</v>
      </c>
      <c r="H165" s="7">
        <f t="shared" si="77"/>
        <v>0</v>
      </c>
      <c r="I165" s="31">
        <f t="shared" si="65"/>
        <v>0</v>
      </c>
      <c r="J165" s="31">
        <v>0</v>
      </c>
    </row>
    <row r="166" spans="1:10">
      <c r="A166" s="43" t="s">
        <v>160</v>
      </c>
      <c r="B166" s="44" t="s">
        <v>484</v>
      </c>
      <c r="C166" s="44" t="s">
        <v>161</v>
      </c>
      <c r="D166" s="31">
        <v>4589</v>
      </c>
      <c r="E166" s="31">
        <f>E167</f>
        <v>4589</v>
      </c>
      <c r="F166" s="31">
        <f t="shared" si="77"/>
        <v>0</v>
      </c>
      <c r="G166" s="31">
        <f t="shared" si="77"/>
        <v>0</v>
      </c>
      <c r="H166" s="7">
        <f t="shared" si="77"/>
        <v>0</v>
      </c>
      <c r="I166" s="31">
        <f t="shared" si="65"/>
        <v>0</v>
      </c>
      <c r="J166" s="31">
        <v>0</v>
      </c>
    </row>
    <row r="167" spans="1:10">
      <c r="A167" s="43" t="s">
        <v>434</v>
      </c>
      <c r="B167" s="44" t="s">
        <v>484</v>
      </c>
      <c r="C167" s="44" t="s">
        <v>435</v>
      </c>
      <c r="D167" s="31">
        <v>4589</v>
      </c>
      <c r="E167" s="31">
        <f>ведомство!H1030</f>
        <v>4589</v>
      </c>
      <c r="F167" s="31">
        <f>ведомство!I1030</f>
        <v>0</v>
      </c>
      <c r="G167" s="31">
        <f>ведомство!J1030</f>
        <v>0</v>
      </c>
      <c r="H167" s="7">
        <f>ведомство!K1030</f>
        <v>0</v>
      </c>
      <c r="I167" s="31">
        <f t="shared" si="65"/>
        <v>0</v>
      </c>
      <c r="J167" s="31">
        <v>0</v>
      </c>
    </row>
    <row r="168" spans="1:10">
      <c r="A168" s="43" t="s">
        <v>485</v>
      </c>
      <c r="B168" s="44" t="s">
        <v>486</v>
      </c>
      <c r="C168" s="44" t="s">
        <v>0</v>
      </c>
      <c r="D168" s="31">
        <v>50401.8</v>
      </c>
      <c r="E168" s="31">
        <f>E169+E171</f>
        <v>50401.799999999996</v>
      </c>
      <c r="F168" s="31">
        <f t="shared" ref="F168:H168" si="78">F169+F171</f>
        <v>46309.85</v>
      </c>
      <c r="G168" s="31">
        <f t="shared" si="78"/>
        <v>46309.85</v>
      </c>
      <c r="H168" s="7">
        <f t="shared" si="78"/>
        <v>46295.85</v>
      </c>
      <c r="I168" s="31">
        <f t="shared" si="65"/>
        <v>91.853564753639759</v>
      </c>
      <c r="J168" s="31">
        <f t="shared" si="66"/>
        <v>99.96976885047134</v>
      </c>
    </row>
    <row r="169" spans="1:10">
      <c r="A169" s="43" t="s">
        <v>152</v>
      </c>
      <c r="B169" s="44" t="s">
        <v>486</v>
      </c>
      <c r="C169" s="44" t="s">
        <v>153</v>
      </c>
      <c r="D169" s="31">
        <v>400</v>
      </c>
      <c r="E169" s="31">
        <f>E170</f>
        <v>400</v>
      </c>
      <c r="F169" s="31">
        <f t="shared" ref="F169:H169" si="79">F170</f>
        <v>315</v>
      </c>
      <c r="G169" s="31">
        <f t="shared" si="79"/>
        <v>315</v>
      </c>
      <c r="H169" s="7">
        <f t="shared" si="79"/>
        <v>301</v>
      </c>
      <c r="I169" s="31">
        <f t="shared" si="65"/>
        <v>75.25</v>
      </c>
      <c r="J169" s="31">
        <f t="shared" si="66"/>
        <v>95.555555555555557</v>
      </c>
    </row>
    <row r="170" spans="1:10" ht="25.5">
      <c r="A170" s="43" t="s">
        <v>154</v>
      </c>
      <c r="B170" s="44" t="s">
        <v>486</v>
      </c>
      <c r="C170" s="44" t="s">
        <v>155</v>
      </c>
      <c r="D170" s="31">
        <v>400</v>
      </c>
      <c r="E170" s="31">
        <f>ведомство!H1033</f>
        <v>400</v>
      </c>
      <c r="F170" s="31">
        <f>ведомство!I1033</f>
        <v>315</v>
      </c>
      <c r="G170" s="31">
        <f>ведомство!J1033</f>
        <v>315</v>
      </c>
      <c r="H170" s="7">
        <f>ведомство!K1033</f>
        <v>301</v>
      </c>
      <c r="I170" s="31">
        <f t="shared" si="65"/>
        <v>75.25</v>
      </c>
      <c r="J170" s="31">
        <f t="shared" si="66"/>
        <v>95.555555555555557</v>
      </c>
    </row>
    <row r="171" spans="1:10" ht="25.5">
      <c r="A171" s="43" t="s">
        <v>130</v>
      </c>
      <c r="B171" s="44" t="s">
        <v>486</v>
      </c>
      <c r="C171" s="44" t="s">
        <v>131</v>
      </c>
      <c r="D171" s="31">
        <v>50001.8</v>
      </c>
      <c r="E171" s="31">
        <f>E172+E173</f>
        <v>50001.799999999996</v>
      </c>
      <c r="F171" s="31">
        <f t="shared" ref="F171:H171" si="80">F172+F173</f>
        <v>45994.85</v>
      </c>
      <c r="G171" s="31">
        <f t="shared" si="80"/>
        <v>45994.85</v>
      </c>
      <c r="H171" s="7">
        <f t="shared" si="80"/>
        <v>45994.85</v>
      </c>
      <c r="I171" s="31">
        <f t="shared" si="65"/>
        <v>91.986388490014363</v>
      </c>
      <c r="J171" s="31">
        <f t="shared" si="66"/>
        <v>100</v>
      </c>
    </row>
    <row r="172" spans="1:10">
      <c r="A172" s="43" t="s">
        <v>132</v>
      </c>
      <c r="B172" s="44" t="s">
        <v>486</v>
      </c>
      <c r="C172" s="44" t="s">
        <v>133</v>
      </c>
      <c r="D172" s="31">
        <v>8048.7</v>
      </c>
      <c r="E172" s="31">
        <f>ведомство!H1035</f>
        <v>8048.7</v>
      </c>
      <c r="F172" s="31">
        <f>ведомство!I1035</f>
        <v>6725.25</v>
      </c>
      <c r="G172" s="31">
        <f>ведомство!J1035</f>
        <v>6725.25</v>
      </c>
      <c r="H172" s="7">
        <f>ведомство!K1035</f>
        <v>6725.25</v>
      </c>
      <c r="I172" s="31">
        <f t="shared" si="65"/>
        <v>83.556971933355698</v>
      </c>
      <c r="J172" s="31">
        <f t="shared" si="66"/>
        <v>100</v>
      </c>
    </row>
    <row r="173" spans="1:10">
      <c r="A173" s="43" t="s">
        <v>165</v>
      </c>
      <c r="B173" s="44" t="s">
        <v>486</v>
      </c>
      <c r="C173" s="44" t="s">
        <v>166</v>
      </c>
      <c r="D173" s="31">
        <v>41953.1</v>
      </c>
      <c r="E173" s="31">
        <f>ведомство!H1036</f>
        <v>41953.1</v>
      </c>
      <c r="F173" s="31">
        <f>ведомство!I1036</f>
        <v>39269.599999999999</v>
      </c>
      <c r="G173" s="31">
        <f>ведомство!J1036</f>
        <v>39269.599999999999</v>
      </c>
      <c r="H173" s="7">
        <f>ведомство!K1036</f>
        <v>39269.599999999999</v>
      </c>
      <c r="I173" s="31">
        <f t="shared" si="65"/>
        <v>93.603571607342488</v>
      </c>
      <c r="J173" s="31">
        <f t="shared" si="66"/>
        <v>100</v>
      </c>
    </row>
    <row r="174" spans="1:10" ht="38.25">
      <c r="A174" s="43" t="s">
        <v>518</v>
      </c>
      <c r="B174" s="44" t="s">
        <v>519</v>
      </c>
      <c r="C174" s="44" t="s">
        <v>0</v>
      </c>
      <c r="D174" s="31">
        <v>2777.4</v>
      </c>
      <c r="E174" s="31">
        <f>E175</f>
        <v>2777.4</v>
      </c>
      <c r="F174" s="31">
        <f t="shared" ref="F174:H175" si="81">F175</f>
        <v>1211.559</v>
      </c>
      <c r="G174" s="31">
        <f t="shared" si="81"/>
        <v>1211.559</v>
      </c>
      <c r="H174" s="7">
        <f t="shared" si="81"/>
        <v>1014.57164</v>
      </c>
      <c r="I174" s="31">
        <f t="shared" si="65"/>
        <v>36.529547058399942</v>
      </c>
      <c r="J174" s="31">
        <f t="shared" si="66"/>
        <v>83.741001470006822</v>
      </c>
    </row>
    <row r="175" spans="1:10">
      <c r="A175" s="43" t="s">
        <v>105</v>
      </c>
      <c r="B175" s="44" t="s">
        <v>519</v>
      </c>
      <c r="C175" s="44" t="s">
        <v>106</v>
      </c>
      <c r="D175" s="31">
        <v>2777.4</v>
      </c>
      <c r="E175" s="31">
        <f>E176</f>
        <v>2777.4</v>
      </c>
      <c r="F175" s="31">
        <f t="shared" si="81"/>
        <v>1211.559</v>
      </c>
      <c r="G175" s="31">
        <f t="shared" si="81"/>
        <v>1211.559</v>
      </c>
      <c r="H175" s="7">
        <f t="shared" si="81"/>
        <v>1014.57164</v>
      </c>
      <c r="I175" s="31">
        <f t="shared" si="65"/>
        <v>36.529547058399942</v>
      </c>
      <c r="J175" s="31">
        <f t="shared" si="66"/>
        <v>83.741001470006822</v>
      </c>
    </row>
    <row r="176" spans="1:10">
      <c r="A176" s="43" t="s">
        <v>144</v>
      </c>
      <c r="B176" s="44" t="s">
        <v>519</v>
      </c>
      <c r="C176" s="44" t="s">
        <v>145</v>
      </c>
      <c r="D176" s="31">
        <v>2777.4</v>
      </c>
      <c r="E176" s="31">
        <f>ведомство!H1160</f>
        <v>2777.4</v>
      </c>
      <c r="F176" s="31">
        <f>ведомство!I1160</f>
        <v>1211.559</v>
      </c>
      <c r="G176" s="31">
        <f>ведомство!J1160</f>
        <v>1211.559</v>
      </c>
      <c r="H176" s="7">
        <f>ведомство!K1160</f>
        <v>1014.57164</v>
      </c>
      <c r="I176" s="31">
        <f t="shared" si="65"/>
        <v>36.529547058399942</v>
      </c>
      <c r="J176" s="31">
        <f t="shared" si="66"/>
        <v>83.741001470006822</v>
      </c>
    </row>
    <row r="177" spans="1:10" ht="25.5">
      <c r="A177" s="43" t="s">
        <v>487</v>
      </c>
      <c r="B177" s="44" t="s">
        <v>488</v>
      </c>
      <c r="C177" s="44" t="s">
        <v>0</v>
      </c>
      <c r="D177" s="31">
        <v>2500</v>
      </c>
      <c r="E177" s="31">
        <f>E178</f>
        <v>2500</v>
      </c>
      <c r="F177" s="31">
        <f t="shared" ref="F177:H178" si="82">F178</f>
        <v>0</v>
      </c>
      <c r="G177" s="31">
        <f t="shared" si="82"/>
        <v>0</v>
      </c>
      <c r="H177" s="7">
        <f t="shared" si="82"/>
        <v>0</v>
      </c>
      <c r="I177" s="31">
        <f t="shared" si="65"/>
        <v>0</v>
      </c>
      <c r="J177" s="31">
        <v>0</v>
      </c>
    </row>
    <row r="178" spans="1:10">
      <c r="A178" s="43" t="s">
        <v>105</v>
      </c>
      <c r="B178" s="44" t="s">
        <v>488</v>
      </c>
      <c r="C178" s="44" t="s">
        <v>106</v>
      </c>
      <c r="D178" s="31">
        <v>2500</v>
      </c>
      <c r="E178" s="31">
        <f>E179</f>
        <v>2500</v>
      </c>
      <c r="F178" s="31">
        <f t="shared" si="82"/>
        <v>0</v>
      </c>
      <c r="G178" s="31">
        <f t="shared" si="82"/>
        <v>0</v>
      </c>
      <c r="H178" s="7">
        <f t="shared" si="82"/>
        <v>0</v>
      </c>
      <c r="I178" s="31">
        <f t="shared" si="65"/>
        <v>0</v>
      </c>
      <c r="J178" s="31">
        <v>0</v>
      </c>
    </row>
    <row r="179" spans="1:10">
      <c r="A179" s="43" t="s">
        <v>144</v>
      </c>
      <c r="B179" s="44" t="s">
        <v>488</v>
      </c>
      <c r="C179" s="44" t="s">
        <v>145</v>
      </c>
      <c r="D179" s="31">
        <v>2500</v>
      </c>
      <c r="E179" s="31">
        <f>ведомство!H1039</f>
        <v>2500</v>
      </c>
      <c r="F179" s="31">
        <f>ведомство!I1039</f>
        <v>0</v>
      </c>
      <c r="G179" s="31">
        <f>ведомство!J1039</f>
        <v>0</v>
      </c>
      <c r="H179" s="7">
        <f>ведомство!K1039</f>
        <v>0</v>
      </c>
      <c r="I179" s="31">
        <f t="shared" si="65"/>
        <v>0</v>
      </c>
      <c r="J179" s="31">
        <v>0</v>
      </c>
    </row>
    <row r="180" spans="1:10">
      <c r="A180" s="43" t="s">
        <v>461</v>
      </c>
      <c r="B180" s="44" t="s">
        <v>462</v>
      </c>
      <c r="C180" s="44" t="s">
        <v>0</v>
      </c>
      <c r="D180" s="31">
        <v>11483688.800000001</v>
      </c>
      <c r="E180" s="31">
        <f>E181</f>
        <v>11483688.800000001</v>
      </c>
      <c r="F180" s="31">
        <f t="shared" ref="F180:H181" si="83">F181</f>
        <v>8917438.5999999996</v>
      </c>
      <c r="G180" s="31">
        <f t="shared" si="83"/>
        <v>8917438.5999999996</v>
      </c>
      <c r="H180" s="7">
        <f t="shared" si="83"/>
        <v>8641361.4568000007</v>
      </c>
      <c r="I180" s="31">
        <f t="shared" si="65"/>
        <v>75.249004107460664</v>
      </c>
      <c r="J180" s="31">
        <f t="shared" si="66"/>
        <v>96.904075760050659</v>
      </c>
    </row>
    <row r="181" spans="1:10">
      <c r="A181" s="43" t="s">
        <v>105</v>
      </c>
      <c r="B181" s="44" t="s">
        <v>462</v>
      </c>
      <c r="C181" s="44" t="s">
        <v>106</v>
      </c>
      <c r="D181" s="31">
        <v>11483688.800000001</v>
      </c>
      <c r="E181" s="31">
        <f>E182</f>
        <v>11483688.800000001</v>
      </c>
      <c r="F181" s="31">
        <f t="shared" si="83"/>
        <v>8917438.5999999996</v>
      </c>
      <c r="G181" s="31">
        <f t="shared" si="83"/>
        <v>8917438.5999999996</v>
      </c>
      <c r="H181" s="7">
        <f t="shared" si="83"/>
        <v>8641361.4568000007</v>
      </c>
      <c r="I181" s="31">
        <f t="shared" si="65"/>
        <v>75.249004107460664</v>
      </c>
      <c r="J181" s="31">
        <f t="shared" si="66"/>
        <v>96.904075760050659</v>
      </c>
    </row>
    <row r="182" spans="1:10">
      <c r="A182" s="43" t="s">
        <v>107</v>
      </c>
      <c r="B182" s="44" t="s">
        <v>462</v>
      </c>
      <c r="C182" s="44" t="s">
        <v>108</v>
      </c>
      <c r="D182" s="31">
        <v>11483688.800000001</v>
      </c>
      <c r="E182" s="31">
        <f>ведомство!H947</f>
        <v>11483688.800000001</v>
      </c>
      <c r="F182" s="31">
        <f>ведомство!I947</f>
        <v>8917438.5999999996</v>
      </c>
      <c r="G182" s="31">
        <f>ведомство!J947</f>
        <v>8917438.5999999996</v>
      </c>
      <c r="H182" s="7">
        <f>ведомство!K947</f>
        <v>8641361.4568000007</v>
      </c>
      <c r="I182" s="31">
        <f t="shared" si="65"/>
        <v>75.249004107460664</v>
      </c>
      <c r="J182" s="31">
        <f t="shared" si="66"/>
        <v>96.904075760050659</v>
      </c>
    </row>
    <row r="183" spans="1:10" ht="25.5">
      <c r="A183" s="43" t="s">
        <v>520</v>
      </c>
      <c r="B183" s="44" t="s">
        <v>521</v>
      </c>
      <c r="C183" s="44" t="s">
        <v>0</v>
      </c>
      <c r="D183" s="31">
        <v>409851.7</v>
      </c>
      <c r="E183" s="31">
        <f>E184</f>
        <v>409851.7</v>
      </c>
      <c r="F183" s="31">
        <f t="shared" ref="F183:H184" si="84">F184</f>
        <v>265734.90000000002</v>
      </c>
      <c r="G183" s="31">
        <f t="shared" si="84"/>
        <v>265734.90000000002</v>
      </c>
      <c r="H183" s="7">
        <f t="shared" si="84"/>
        <v>224967.83447</v>
      </c>
      <c r="I183" s="31">
        <f t="shared" si="65"/>
        <v>54.890057664760207</v>
      </c>
      <c r="J183" s="31">
        <f t="shared" si="66"/>
        <v>84.658746167703214</v>
      </c>
    </row>
    <row r="184" spans="1:10">
      <c r="A184" s="43" t="s">
        <v>105</v>
      </c>
      <c r="B184" s="44" t="s">
        <v>521</v>
      </c>
      <c r="C184" s="44" t="s">
        <v>106</v>
      </c>
      <c r="D184" s="31">
        <v>409851.7</v>
      </c>
      <c r="E184" s="31">
        <f>E185</f>
        <v>409851.7</v>
      </c>
      <c r="F184" s="31">
        <f t="shared" si="84"/>
        <v>265734.90000000002</v>
      </c>
      <c r="G184" s="31">
        <f t="shared" si="84"/>
        <v>265734.90000000002</v>
      </c>
      <c r="H184" s="7">
        <f t="shared" si="84"/>
        <v>224967.83447</v>
      </c>
      <c r="I184" s="31">
        <f t="shared" si="65"/>
        <v>54.890057664760207</v>
      </c>
      <c r="J184" s="31">
        <f t="shared" si="66"/>
        <v>84.658746167703214</v>
      </c>
    </row>
    <row r="185" spans="1:10">
      <c r="A185" s="43" t="s">
        <v>107</v>
      </c>
      <c r="B185" s="44" t="s">
        <v>521</v>
      </c>
      <c r="C185" s="44" t="s">
        <v>108</v>
      </c>
      <c r="D185" s="31">
        <v>409851.7</v>
      </c>
      <c r="E185" s="31">
        <f>ведомство!H1163</f>
        <v>409851.7</v>
      </c>
      <c r="F185" s="31">
        <f>ведомство!I1163</f>
        <v>265734.90000000002</v>
      </c>
      <c r="G185" s="31">
        <f>ведомство!J1163</f>
        <v>265734.90000000002</v>
      </c>
      <c r="H185" s="7">
        <f>ведомство!K1163</f>
        <v>224967.83447</v>
      </c>
      <c r="I185" s="31">
        <f t="shared" si="65"/>
        <v>54.890057664760207</v>
      </c>
      <c r="J185" s="31">
        <f t="shared" si="66"/>
        <v>84.658746167703214</v>
      </c>
    </row>
    <row r="186" spans="1:10">
      <c r="A186" s="40" t="s">
        <v>0</v>
      </c>
      <c r="B186" s="65" t="s">
        <v>0</v>
      </c>
      <c r="C186" s="41" t="s">
        <v>0</v>
      </c>
      <c r="D186" s="42" t="s">
        <v>0</v>
      </c>
      <c r="E186" s="42"/>
      <c r="F186" s="42"/>
      <c r="G186" s="42"/>
      <c r="H186" s="5"/>
      <c r="I186" s="31"/>
      <c r="J186" s="31"/>
    </row>
    <row r="187" spans="1:10" ht="51">
      <c r="A187" s="40" t="s">
        <v>463</v>
      </c>
      <c r="B187" s="41" t="s">
        <v>464</v>
      </c>
      <c r="C187" s="41" t="s">
        <v>0</v>
      </c>
      <c r="D187" s="42">
        <v>2299575.1</v>
      </c>
      <c r="E187" s="42">
        <f>E188+E195+E198+E203+E206+E209+E215+E220+E223+E228+E231+E234+E237</f>
        <v>2356573.4579899996</v>
      </c>
      <c r="F187" s="42">
        <f t="shared" ref="F187:H187" si="85">F188+F195+F198+F203+F206+F209+F215+F220+F223+F228+F231+F234+F237</f>
        <v>1713242.3239900002</v>
      </c>
      <c r="G187" s="42">
        <f t="shared" si="85"/>
        <v>1713242.3239900002</v>
      </c>
      <c r="H187" s="5">
        <f t="shared" si="85"/>
        <v>1636914.8549900001</v>
      </c>
      <c r="I187" s="42">
        <f t="shared" si="65"/>
        <v>69.461652020225145</v>
      </c>
      <c r="J187" s="42">
        <f t="shared" si="66"/>
        <v>95.544852708153996</v>
      </c>
    </row>
    <row r="188" spans="1:10" ht="25.5">
      <c r="A188" s="43" t="s">
        <v>408</v>
      </c>
      <c r="B188" s="44" t="s">
        <v>489</v>
      </c>
      <c r="C188" s="44" t="s">
        <v>0</v>
      </c>
      <c r="D188" s="31">
        <v>12710.1</v>
      </c>
      <c r="E188" s="31">
        <f>E189+E191+E193</f>
        <v>69708.426000000007</v>
      </c>
      <c r="F188" s="31">
        <f t="shared" ref="F188:H188" si="86">F189+F191+F193</f>
        <v>12710.126</v>
      </c>
      <c r="G188" s="31">
        <f t="shared" si="86"/>
        <v>12710.126</v>
      </c>
      <c r="H188" s="7">
        <f t="shared" si="86"/>
        <v>12710.126</v>
      </c>
      <c r="I188" s="31">
        <f t="shared" si="65"/>
        <v>18.233270680936045</v>
      </c>
      <c r="J188" s="31">
        <f t="shared" si="66"/>
        <v>100</v>
      </c>
    </row>
    <row r="189" spans="1:10">
      <c r="A189" s="43" t="s">
        <v>152</v>
      </c>
      <c r="B189" s="44" t="s">
        <v>489</v>
      </c>
      <c r="C189" s="44" t="s">
        <v>153</v>
      </c>
      <c r="D189" s="31">
        <v>12710.1</v>
      </c>
      <c r="E189" s="31">
        <f>E190</f>
        <v>40051.035000000003</v>
      </c>
      <c r="F189" s="31">
        <f t="shared" ref="F189:H189" si="87">F190</f>
        <v>12710.126</v>
      </c>
      <c r="G189" s="31">
        <f t="shared" si="87"/>
        <v>12710.126</v>
      </c>
      <c r="H189" s="7">
        <f t="shared" si="87"/>
        <v>12710.126</v>
      </c>
      <c r="I189" s="31">
        <f t="shared" si="65"/>
        <v>31.734825329732423</v>
      </c>
      <c r="J189" s="31">
        <f t="shared" si="66"/>
        <v>100</v>
      </c>
    </row>
    <row r="190" spans="1:10" ht="25.5">
      <c r="A190" s="43" t="s">
        <v>154</v>
      </c>
      <c r="B190" s="44" t="s">
        <v>489</v>
      </c>
      <c r="C190" s="44" t="s">
        <v>155</v>
      </c>
      <c r="D190" s="31">
        <v>12710.1</v>
      </c>
      <c r="E190" s="31">
        <f>ведомство!H1043</f>
        <v>40051.035000000003</v>
      </c>
      <c r="F190" s="31">
        <f>ведомство!I1043</f>
        <v>12710.126</v>
      </c>
      <c r="G190" s="31">
        <f>ведомство!J1043</f>
        <v>12710.126</v>
      </c>
      <c r="H190" s="7">
        <f>ведомство!K1043</f>
        <v>12710.126</v>
      </c>
      <c r="I190" s="31">
        <f t="shared" si="65"/>
        <v>31.734825329732423</v>
      </c>
      <c r="J190" s="31">
        <f t="shared" si="66"/>
        <v>100</v>
      </c>
    </row>
    <row r="191" spans="1:10" s="52" customFormat="1">
      <c r="A191" s="43" t="s">
        <v>105</v>
      </c>
      <c r="B191" s="44" t="s">
        <v>489</v>
      </c>
      <c r="C191" s="44">
        <v>500</v>
      </c>
      <c r="D191" s="31"/>
      <c r="E191" s="31">
        <f>E192</f>
        <v>25366.460999999999</v>
      </c>
      <c r="F191" s="31">
        <f t="shared" ref="F191:H191" si="88">F192</f>
        <v>0</v>
      </c>
      <c r="G191" s="31">
        <f t="shared" si="88"/>
        <v>0</v>
      </c>
      <c r="H191" s="7">
        <f t="shared" si="88"/>
        <v>0</v>
      </c>
      <c r="I191" s="31">
        <f t="shared" si="65"/>
        <v>0</v>
      </c>
      <c r="J191" s="31">
        <v>0</v>
      </c>
    </row>
    <row r="192" spans="1:10" s="52" customFormat="1">
      <c r="A192" s="43" t="s">
        <v>144</v>
      </c>
      <c r="B192" s="44" t="s">
        <v>489</v>
      </c>
      <c r="C192" s="44">
        <v>520</v>
      </c>
      <c r="D192" s="31"/>
      <c r="E192" s="31">
        <f>ведомство!H1045</f>
        <v>25366.460999999999</v>
      </c>
      <c r="F192" s="31">
        <f>ведомство!I1045</f>
        <v>0</v>
      </c>
      <c r="G192" s="31">
        <f>ведомство!J1045</f>
        <v>0</v>
      </c>
      <c r="H192" s="7">
        <f>ведомство!K1045</f>
        <v>0</v>
      </c>
      <c r="I192" s="31">
        <f t="shared" si="65"/>
        <v>0</v>
      </c>
      <c r="J192" s="31">
        <v>0</v>
      </c>
    </row>
    <row r="193" spans="1:10" s="52" customFormat="1" ht="25.5">
      <c r="A193" s="43" t="s">
        <v>130</v>
      </c>
      <c r="B193" s="44" t="s">
        <v>489</v>
      </c>
      <c r="C193" s="44">
        <v>600</v>
      </c>
      <c r="D193" s="31"/>
      <c r="E193" s="31">
        <f>E194</f>
        <v>4290.93</v>
      </c>
      <c r="F193" s="31">
        <f t="shared" ref="F193:H193" si="89">F194</f>
        <v>0</v>
      </c>
      <c r="G193" s="31">
        <f t="shared" si="89"/>
        <v>0</v>
      </c>
      <c r="H193" s="7">
        <f t="shared" si="89"/>
        <v>0</v>
      </c>
      <c r="I193" s="31">
        <f t="shared" si="65"/>
        <v>0</v>
      </c>
      <c r="J193" s="31">
        <v>0</v>
      </c>
    </row>
    <row r="194" spans="1:10" s="52" customFormat="1">
      <c r="A194" s="43" t="s">
        <v>132</v>
      </c>
      <c r="B194" s="44" t="s">
        <v>489</v>
      </c>
      <c r="C194" s="44">
        <v>610</v>
      </c>
      <c r="D194" s="31"/>
      <c r="E194" s="31">
        <f>ведомство!H1047</f>
        <v>4290.93</v>
      </c>
      <c r="F194" s="31">
        <f>ведомство!I1047</f>
        <v>0</v>
      </c>
      <c r="G194" s="31">
        <f>ведомство!J1047</f>
        <v>0</v>
      </c>
      <c r="H194" s="7">
        <f>ведомство!K1047</f>
        <v>0</v>
      </c>
      <c r="I194" s="31">
        <f t="shared" si="65"/>
        <v>0</v>
      </c>
      <c r="J194" s="31">
        <v>0</v>
      </c>
    </row>
    <row r="195" spans="1:10" ht="38.25">
      <c r="A195" s="43" t="s">
        <v>522</v>
      </c>
      <c r="B195" s="44" t="s">
        <v>523</v>
      </c>
      <c r="C195" s="44" t="s">
        <v>0</v>
      </c>
      <c r="D195" s="31">
        <v>88693.5</v>
      </c>
      <c r="E195" s="31">
        <f>E196</f>
        <v>88693.486069999999</v>
      </c>
      <c r="F195" s="31">
        <f t="shared" ref="F195:H196" si="90">F196</f>
        <v>88693.486069999999</v>
      </c>
      <c r="G195" s="31">
        <f t="shared" si="90"/>
        <v>88693.486069999999</v>
      </c>
      <c r="H195" s="7">
        <f t="shared" si="90"/>
        <v>53199.40466</v>
      </c>
      <c r="I195" s="31">
        <f t="shared" si="65"/>
        <v>59.98118578630811</v>
      </c>
      <c r="J195" s="31">
        <f t="shared" si="66"/>
        <v>59.98118578630811</v>
      </c>
    </row>
    <row r="196" spans="1:10">
      <c r="A196" s="43" t="s">
        <v>105</v>
      </c>
      <c r="B196" s="44" t="s">
        <v>523</v>
      </c>
      <c r="C196" s="44" t="s">
        <v>106</v>
      </c>
      <c r="D196" s="31">
        <v>88693.5</v>
      </c>
      <c r="E196" s="31">
        <f>E197</f>
        <v>88693.486069999999</v>
      </c>
      <c r="F196" s="31">
        <f t="shared" si="90"/>
        <v>88693.486069999999</v>
      </c>
      <c r="G196" s="31">
        <f t="shared" si="90"/>
        <v>88693.486069999999</v>
      </c>
      <c r="H196" s="7">
        <f t="shared" si="90"/>
        <v>53199.40466</v>
      </c>
      <c r="I196" s="31">
        <f t="shared" si="65"/>
        <v>59.98118578630811</v>
      </c>
      <c r="J196" s="31">
        <f t="shared" si="66"/>
        <v>59.98118578630811</v>
      </c>
    </row>
    <row r="197" spans="1:10">
      <c r="A197" s="43" t="s">
        <v>107</v>
      </c>
      <c r="B197" s="44" t="s">
        <v>523</v>
      </c>
      <c r="C197" s="44" t="s">
        <v>108</v>
      </c>
      <c r="D197" s="31">
        <v>88693.5</v>
      </c>
      <c r="E197" s="31">
        <f>ведомство!H1167</f>
        <v>88693.486069999999</v>
      </c>
      <c r="F197" s="31">
        <f>ведомство!I1167</f>
        <v>88693.486069999999</v>
      </c>
      <c r="G197" s="31">
        <f>ведомство!J1167</f>
        <v>88693.486069999999</v>
      </c>
      <c r="H197" s="7">
        <f>ведомство!K1167</f>
        <v>53199.40466</v>
      </c>
      <c r="I197" s="31">
        <f t="shared" si="65"/>
        <v>59.98118578630811</v>
      </c>
      <c r="J197" s="31">
        <f t="shared" si="66"/>
        <v>59.98118578630811</v>
      </c>
    </row>
    <row r="198" spans="1:10" ht="25.5">
      <c r="A198" s="43" t="s">
        <v>524</v>
      </c>
      <c r="B198" s="44" t="s">
        <v>525</v>
      </c>
      <c r="C198" s="44" t="s">
        <v>0</v>
      </c>
      <c r="D198" s="31">
        <v>14083.4</v>
      </c>
      <c r="E198" s="31">
        <f>E199+E201</f>
        <v>14083.4</v>
      </c>
      <c r="F198" s="31">
        <f t="shared" ref="F198:H198" si="91">F199+F201</f>
        <v>6015</v>
      </c>
      <c r="G198" s="31">
        <f t="shared" si="91"/>
        <v>6015</v>
      </c>
      <c r="H198" s="7">
        <f t="shared" si="91"/>
        <v>5299.2757799999999</v>
      </c>
      <c r="I198" s="31">
        <f t="shared" si="65"/>
        <v>37.627815584304926</v>
      </c>
      <c r="J198" s="31">
        <f t="shared" si="66"/>
        <v>88.10101047381545</v>
      </c>
    </row>
    <row r="199" spans="1:10">
      <c r="A199" s="43" t="s">
        <v>152</v>
      </c>
      <c r="B199" s="44" t="s">
        <v>525</v>
      </c>
      <c r="C199" s="44" t="s">
        <v>153</v>
      </c>
      <c r="D199" s="31">
        <v>228.1</v>
      </c>
      <c r="E199" s="31">
        <f>E200</f>
        <v>228.1</v>
      </c>
      <c r="F199" s="31">
        <f t="shared" ref="F199:H199" si="92">F200</f>
        <v>15</v>
      </c>
      <c r="G199" s="31">
        <f t="shared" si="92"/>
        <v>15</v>
      </c>
      <c r="H199" s="7">
        <f t="shared" si="92"/>
        <v>13.91206</v>
      </c>
      <c r="I199" s="31">
        <f t="shared" si="65"/>
        <v>6.0991056554142924</v>
      </c>
      <c r="J199" s="31">
        <f t="shared" si="66"/>
        <v>92.747066666666669</v>
      </c>
    </row>
    <row r="200" spans="1:10" ht="25.5">
      <c r="A200" s="43" t="s">
        <v>154</v>
      </c>
      <c r="B200" s="44" t="s">
        <v>525</v>
      </c>
      <c r="C200" s="44" t="s">
        <v>155</v>
      </c>
      <c r="D200" s="31">
        <v>228.1</v>
      </c>
      <c r="E200" s="31">
        <f>ведомство!H1170</f>
        <v>228.1</v>
      </c>
      <c r="F200" s="31">
        <f>ведомство!I1170</f>
        <v>15</v>
      </c>
      <c r="G200" s="31">
        <f>ведомство!J1170</f>
        <v>15</v>
      </c>
      <c r="H200" s="7">
        <f>ведомство!K1170</f>
        <v>13.91206</v>
      </c>
      <c r="I200" s="31">
        <f t="shared" si="65"/>
        <v>6.0991056554142924</v>
      </c>
      <c r="J200" s="31">
        <f t="shared" si="66"/>
        <v>92.747066666666669</v>
      </c>
    </row>
    <row r="201" spans="1:10">
      <c r="A201" s="43" t="s">
        <v>156</v>
      </c>
      <c r="B201" s="44" t="s">
        <v>525</v>
      </c>
      <c r="C201" s="44" t="s">
        <v>157</v>
      </c>
      <c r="D201" s="31">
        <v>13855.3</v>
      </c>
      <c r="E201" s="31">
        <f>E202</f>
        <v>13855.3</v>
      </c>
      <c r="F201" s="31">
        <f t="shared" ref="F201:H201" si="93">F202</f>
        <v>6000</v>
      </c>
      <c r="G201" s="31">
        <f t="shared" si="93"/>
        <v>6000</v>
      </c>
      <c r="H201" s="7">
        <f t="shared" si="93"/>
        <v>5285.3637200000003</v>
      </c>
      <c r="I201" s="31">
        <f t="shared" si="65"/>
        <v>38.146873182103604</v>
      </c>
      <c r="J201" s="31">
        <f t="shared" si="66"/>
        <v>88.089395333333343</v>
      </c>
    </row>
    <row r="202" spans="1:10">
      <c r="A202" s="43" t="s">
        <v>526</v>
      </c>
      <c r="B202" s="44" t="s">
        <v>525</v>
      </c>
      <c r="C202" s="44" t="s">
        <v>527</v>
      </c>
      <c r="D202" s="31">
        <v>13855.3</v>
      </c>
      <c r="E202" s="31">
        <f>ведомство!H1172</f>
        <v>13855.3</v>
      </c>
      <c r="F202" s="31">
        <f>ведомство!I1172</f>
        <v>6000</v>
      </c>
      <c r="G202" s="31">
        <f>ведомство!J1172</f>
        <v>6000</v>
      </c>
      <c r="H202" s="7">
        <f>ведомство!K1172</f>
        <v>5285.3637200000003</v>
      </c>
      <c r="I202" s="31">
        <f t="shared" si="65"/>
        <v>38.146873182103604</v>
      </c>
      <c r="J202" s="31">
        <f t="shared" si="66"/>
        <v>88.089395333333343</v>
      </c>
    </row>
    <row r="203" spans="1:10">
      <c r="A203" s="43" t="s">
        <v>128</v>
      </c>
      <c r="B203" s="44" t="s">
        <v>465</v>
      </c>
      <c r="C203" s="44" t="s">
        <v>0</v>
      </c>
      <c r="D203" s="31">
        <v>1463782.3999999999</v>
      </c>
      <c r="E203" s="31">
        <f>E204</f>
        <v>1463782.439</v>
      </c>
      <c r="F203" s="31">
        <f t="shared" ref="F203:H204" si="94">F204</f>
        <v>1101721.0750000002</v>
      </c>
      <c r="G203" s="31">
        <f t="shared" si="94"/>
        <v>1101721.0750000002</v>
      </c>
      <c r="H203" s="7">
        <f t="shared" si="94"/>
        <v>1101721.0750000002</v>
      </c>
      <c r="I203" s="31">
        <f t="shared" si="65"/>
        <v>75.265356766587104</v>
      </c>
      <c r="J203" s="31">
        <f t="shared" si="66"/>
        <v>100</v>
      </c>
    </row>
    <row r="204" spans="1:10" ht="25.5">
      <c r="A204" s="43" t="s">
        <v>130</v>
      </c>
      <c r="B204" s="44" t="s">
        <v>465</v>
      </c>
      <c r="C204" s="44" t="s">
        <v>131</v>
      </c>
      <c r="D204" s="31">
        <v>1463782.3999999999</v>
      </c>
      <c r="E204" s="31">
        <f>E205</f>
        <v>1463782.439</v>
      </c>
      <c r="F204" s="31">
        <f t="shared" si="94"/>
        <v>1101721.0750000002</v>
      </c>
      <c r="G204" s="31">
        <f t="shared" si="94"/>
        <v>1101721.0750000002</v>
      </c>
      <c r="H204" s="7">
        <f t="shared" si="94"/>
        <v>1101721.0750000002</v>
      </c>
      <c r="I204" s="31">
        <f t="shared" si="65"/>
        <v>75.265356766587104</v>
      </c>
      <c r="J204" s="31">
        <f t="shared" si="66"/>
        <v>100</v>
      </c>
    </row>
    <row r="205" spans="1:10">
      <c r="A205" s="43" t="s">
        <v>132</v>
      </c>
      <c r="B205" s="44" t="s">
        <v>465</v>
      </c>
      <c r="C205" s="44" t="s">
        <v>133</v>
      </c>
      <c r="D205" s="31">
        <v>1463782.3999999999</v>
      </c>
      <c r="E205" s="31">
        <f>ведомство!H951+ведомство!H1050</f>
        <v>1463782.439</v>
      </c>
      <c r="F205" s="31">
        <f>ведомство!I951+ведомство!I1050</f>
        <v>1101721.0750000002</v>
      </c>
      <c r="G205" s="31">
        <f>ведомство!J951+ведомство!J1050</f>
        <v>1101721.0750000002</v>
      </c>
      <c r="H205" s="7">
        <f>ведомство!K951+ведомство!K1050</f>
        <v>1101721.0750000002</v>
      </c>
      <c r="I205" s="31">
        <f t="shared" si="65"/>
        <v>75.265356766587104</v>
      </c>
      <c r="J205" s="31">
        <f t="shared" si="66"/>
        <v>100</v>
      </c>
    </row>
    <row r="206" spans="1:10" ht="51">
      <c r="A206" s="43" t="s">
        <v>432</v>
      </c>
      <c r="B206" s="44" t="s">
        <v>490</v>
      </c>
      <c r="C206" s="44" t="s">
        <v>0</v>
      </c>
      <c r="D206" s="31">
        <v>25690.2</v>
      </c>
      <c r="E206" s="31">
        <f>E207</f>
        <v>25690.2</v>
      </c>
      <c r="F206" s="31">
        <f t="shared" ref="F206:H207" si="95">F207</f>
        <v>0</v>
      </c>
      <c r="G206" s="31">
        <f t="shared" si="95"/>
        <v>0</v>
      </c>
      <c r="H206" s="7">
        <f t="shared" si="95"/>
        <v>0</v>
      </c>
      <c r="I206" s="31">
        <f t="shared" ref="I206:I269" si="96">H206/E206*100</f>
        <v>0</v>
      </c>
      <c r="J206" s="31">
        <v>0</v>
      </c>
    </row>
    <row r="207" spans="1:10">
      <c r="A207" s="43" t="s">
        <v>160</v>
      </c>
      <c r="B207" s="44" t="s">
        <v>490</v>
      </c>
      <c r="C207" s="44" t="s">
        <v>161</v>
      </c>
      <c r="D207" s="31">
        <v>25690.2</v>
      </c>
      <c r="E207" s="31">
        <f>E208</f>
        <v>25690.2</v>
      </c>
      <c r="F207" s="31">
        <f t="shared" si="95"/>
        <v>0</v>
      </c>
      <c r="G207" s="31">
        <f t="shared" si="95"/>
        <v>0</v>
      </c>
      <c r="H207" s="7">
        <f t="shared" si="95"/>
        <v>0</v>
      </c>
      <c r="I207" s="31">
        <f t="shared" si="96"/>
        <v>0</v>
      </c>
      <c r="J207" s="31">
        <v>0</v>
      </c>
    </row>
    <row r="208" spans="1:10">
      <c r="A208" s="43" t="s">
        <v>434</v>
      </c>
      <c r="B208" s="44" t="s">
        <v>490</v>
      </c>
      <c r="C208" s="44" t="s">
        <v>435</v>
      </c>
      <c r="D208" s="31">
        <v>25690.2</v>
      </c>
      <c r="E208" s="31">
        <f>ведомство!H1053</f>
        <v>25690.2</v>
      </c>
      <c r="F208" s="31">
        <f>ведомство!I1053</f>
        <v>0</v>
      </c>
      <c r="G208" s="31">
        <f>ведомство!J1053</f>
        <v>0</v>
      </c>
      <c r="H208" s="7">
        <f>ведомство!K1053</f>
        <v>0</v>
      </c>
      <c r="I208" s="31">
        <f t="shared" si="96"/>
        <v>0</v>
      </c>
      <c r="J208" s="31">
        <v>0</v>
      </c>
    </row>
    <row r="209" spans="1:10">
      <c r="A209" s="43" t="s">
        <v>485</v>
      </c>
      <c r="B209" s="44" t="s">
        <v>491</v>
      </c>
      <c r="C209" s="44" t="s">
        <v>0</v>
      </c>
      <c r="D209" s="31">
        <v>19325</v>
      </c>
      <c r="E209" s="31">
        <f>E210+E212</f>
        <v>19325</v>
      </c>
      <c r="F209" s="31">
        <f t="shared" ref="F209:H209" si="97">F210+F212</f>
        <v>10642.2</v>
      </c>
      <c r="G209" s="31">
        <f t="shared" si="97"/>
        <v>10642.2</v>
      </c>
      <c r="H209" s="7">
        <f t="shared" si="97"/>
        <v>8364.8408999999992</v>
      </c>
      <c r="I209" s="31">
        <f t="shared" si="96"/>
        <v>43.28507580853816</v>
      </c>
      <c r="J209" s="31">
        <f t="shared" ref="J209:J269" si="98">H209/F209*100</f>
        <v>78.600673732874768</v>
      </c>
    </row>
    <row r="210" spans="1:10">
      <c r="A210" s="43" t="s">
        <v>152</v>
      </c>
      <c r="B210" s="44" t="s">
        <v>491</v>
      </c>
      <c r="C210" s="44" t="s">
        <v>153</v>
      </c>
      <c r="D210" s="31">
        <v>7725</v>
      </c>
      <c r="E210" s="31">
        <f>E211</f>
        <v>7725</v>
      </c>
      <c r="F210" s="31">
        <f t="shared" ref="F210:H210" si="99">F211</f>
        <v>5067</v>
      </c>
      <c r="G210" s="31">
        <f t="shared" si="99"/>
        <v>5067</v>
      </c>
      <c r="H210" s="7">
        <f t="shared" si="99"/>
        <v>2789.6408999999999</v>
      </c>
      <c r="I210" s="31">
        <f t="shared" si="96"/>
        <v>36.111856310679606</v>
      </c>
      <c r="J210" s="31">
        <f t="shared" si="98"/>
        <v>55.055079928952047</v>
      </c>
    </row>
    <row r="211" spans="1:10" ht="25.5">
      <c r="A211" s="43" t="s">
        <v>154</v>
      </c>
      <c r="B211" s="44" t="s">
        <v>491</v>
      </c>
      <c r="C211" s="44" t="s">
        <v>155</v>
      </c>
      <c r="D211" s="31">
        <v>7725</v>
      </c>
      <c r="E211" s="31">
        <f>ведомство!H1056</f>
        <v>7725</v>
      </c>
      <c r="F211" s="31">
        <f>ведомство!I1056</f>
        <v>5067</v>
      </c>
      <c r="G211" s="31">
        <f>ведомство!J1056</f>
        <v>5067</v>
      </c>
      <c r="H211" s="7">
        <f>ведомство!K1056</f>
        <v>2789.6408999999999</v>
      </c>
      <c r="I211" s="31">
        <f t="shared" si="96"/>
        <v>36.111856310679606</v>
      </c>
      <c r="J211" s="31">
        <f t="shared" si="98"/>
        <v>55.055079928952047</v>
      </c>
    </row>
    <row r="212" spans="1:10" ht="25.5">
      <c r="A212" s="43" t="s">
        <v>130</v>
      </c>
      <c r="B212" s="44" t="s">
        <v>491</v>
      </c>
      <c r="C212" s="44" t="s">
        <v>131</v>
      </c>
      <c r="D212" s="31">
        <v>11600</v>
      </c>
      <c r="E212" s="31">
        <f>E213+E214</f>
        <v>11600</v>
      </c>
      <c r="F212" s="31">
        <f t="shared" ref="F212:H212" si="100">F213+F214</f>
        <v>5575.2</v>
      </c>
      <c r="G212" s="31">
        <f t="shared" si="100"/>
        <v>5575.2</v>
      </c>
      <c r="H212" s="7">
        <f t="shared" si="100"/>
        <v>5575.2</v>
      </c>
      <c r="I212" s="31">
        <f t="shared" si="96"/>
        <v>48.062068965517241</v>
      </c>
      <c r="J212" s="31">
        <f t="shared" si="98"/>
        <v>100</v>
      </c>
    </row>
    <row r="213" spans="1:10">
      <c r="A213" s="43" t="s">
        <v>132</v>
      </c>
      <c r="B213" s="44" t="s">
        <v>491</v>
      </c>
      <c r="C213" s="44" t="s">
        <v>133</v>
      </c>
      <c r="D213" s="31">
        <v>800</v>
      </c>
      <c r="E213" s="31">
        <f>ведомство!H1058</f>
        <v>800</v>
      </c>
      <c r="F213" s="31">
        <f>ведомство!I1058</f>
        <v>425.2</v>
      </c>
      <c r="G213" s="31">
        <f>ведомство!J1058</f>
        <v>425.2</v>
      </c>
      <c r="H213" s="7">
        <f>ведомство!K1058</f>
        <v>425.2</v>
      </c>
      <c r="I213" s="31">
        <f t="shared" si="96"/>
        <v>53.15</v>
      </c>
      <c r="J213" s="31">
        <f t="shared" si="98"/>
        <v>100</v>
      </c>
    </row>
    <row r="214" spans="1:10">
      <c r="A214" s="43" t="s">
        <v>165</v>
      </c>
      <c r="B214" s="44" t="s">
        <v>491</v>
      </c>
      <c r="C214" s="44" t="s">
        <v>166</v>
      </c>
      <c r="D214" s="31">
        <v>10800</v>
      </c>
      <c r="E214" s="31">
        <f>ведомство!H1059</f>
        <v>10800</v>
      </c>
      <c r="F214" s="31">
        <f>ведомство!I1059</f>
        <v>5150</v>
      </c>
      <c r="G214" s="31">
        <f>ведомство!J1059</f>
        <v>5150</v>
      </c>
      <c r="H214" s="7">
        <f>ведомство!K1059</f>
        <v>5150</v>
      </c>
      <c r="I214" s="31">
        <f t="shared" si="96"/>
        <v>47.685185185185183</v>
      </c>
      <c r="J214" s="31">
        <f t="shared" si="98"/>
        <v>100</v>
      </c>
    </row>
    <row r="215" spans="1:10">
      <c r="A215" s="43" t="s">
        <v>528</v>
      </c>
      <c r="B215" s="44" t="s">
        <v>529</v>
      </c>
      <c r="C215" s="44" t="s">
        <v>0</v>
      </c>
      <c r="D215" s="31">
        <v>117737.4</v>
      </c>
      <c r="E215" s="31">
        <f>E216+E218</f>
        <v>117737.40000000001</v>
      </c>
      <c r="F215" s="31">
        <f t="shared" ref="F215:H215" si="101">F216+F218</f>
        <v>83690.930000000008</v>
      </c>
      <c r="G215" s="31">
        <f t="shared" si="101"/>
        <v>83690.930000000008</v>
      </c>
      <c r="H215" s="7">
        <f t="shared" si="101"/>
        <v>83531.231799999994</v>
      </c>
      <c r="I215" s="31">
        <f t="shared" si="96"/>
        <v>70.947066777421611</v>
      </c>
      <c r="J215" s="31">
        <f t="shared" si="98"/>
        <v>99.809180994881984</v>
      </c>
    </row>
    <row r="216" spans="1:10">
      <c r="A216" s="43" t="s">
        <v>152</v>
      </c>
      <c r="B216" s="44" t="s">
        <v>529</v>
      </c>
      <c r="C216" s="44" t="s">
        <v>153</v>
      </c>
      <c r="D216" s="31">
        <v>851.8</v>
      </c>
      <c r="E216" s="31">
        <f>E217</f>
        <v>851.8</v>
      </c>
      <c r="F216" s="31">
        <f t="shared" ref="F216:H216" si="102">F217</f>
        <v>447.33</v>
      </c>
      <c r="G216" s="31">
        <f t="shared" si="102"/>
        <v>447.33</v>
      </c>
      <c r="H216" s="7">
        <f t="shared" si="102"/>
        <v>431.35793000000001</v>
      </c>
      <c r="I216" s="31">
        <f t="shared" si="96"/>
        <v>50.640752524066691</v>
      </c>
      <c r="J216" s="31">
        <f t="shared" si="98"/>
        <v>96.429465942369177</v>
      </c>
    </row>
    <row r="217" spans="1:10" ht="25.5">
      <c r="A217" s="43" t="s">
        <v>154</v>
      </c>
      <c r="B217" s="44" t="s">
        <v>529</v>
      </c>
      <c r="C217" s="44" t="s">
        <v>155</v>
      </c>
      <c r="D217" s="31">
        <v>851.8</v>
      </c>
      <c r="E217" s="31">
        <f>ведомство!H1175</f>
        <v>851.8</v>
      </c>
      <c r="F217" s="31">
        <f>ведомство!I1175</f>
        <v>447.33</v>
      </c>
      <c r="G217" s="31">
        <f>ведомство!J1175</f>
        <v>447.33</v>
      </c>
      <c r="H217" s="7">
        <f>ведомство!K1175</f>
        <v>431.35793000000001</v>
      </c>
      <c r="I217" s="31">
        <f t="shared" si="96"/>
        <v>50.640752524066691</v>
      </c>
      <c r="J217" s="31">
        <f t="shared" si="98"/>
        <v>96.429465942369177</v>
      </c>
    </row>
    <row r="218" spans="1:10">
      <c r="A218" s="43" t="s">
        <v>156</v>
      </c>
      <c r="B218" s="44" t="s">
        <v>529</v>
      </c>
      <c r="C218" s="44" t="s">
        <v>157</v>
      </c>
      <c r="D218" s="31">
        <v>116885.6</v>
      </c>
      <c r="E218" s="31">
        <f>E219</f>
        <v>116885.6</v>
      </c>
      <c r="F218" s="31">
        <f t="shared" ref="F218:H218" si="103">F219</f>
        <v>83243.600000000006</v>
      </c>
      <c r="G218" s="31">
        <f t="shared" si="103"/>
        <v>83243.600000000006</v>
      </c>
      <c r="H218" s="7">
        <f t="shared" si="103"/>
        <v>83099.873869999996</v>
      </c>
      <c r="I218" s="31">
        <f t="shared" si="96"/>
        <v>71.095048380638843</v>
      </c>
      <c r="J218" s="31">
        <f t="shared" si="98"/>
        <v>99.827342726648041</v>
      </c>
    </row>
    <row r="219" spans="1:10">
      <c r="A219" s="43" t="s">
        <v>526</v>
      </c>
      <c r="B219" s="44" t="s">
        <v>529</v>
      </c>
      <c r="C219" s="44" t="s">
        <v>527</v>
      </c>
      <c r="D219" s="31">
        <v>116885.6</v>
      </c>
      <c r="E219" s="31">
        <f>ведомство!H1177</f>
        <v>116885.6</v>
      </c>
      <c r="F219" s="31">
        <f>ведомство!I1177</f>
        <v>83243.600000000006</v>
      </c>
      <c r="G219" s="31">
        <f>ведомство!J1177</f>
        <v>83243.600000000006</v>
      </c>
      <c r="H219" s="7">
        <f>ведомство!K1177</f>
        <v>83099.873869999996</v>
      </c>
      <c r="I219" s="31">
        <f t="shared" si="96"/>
        <v>71.095048380638843</v>
      </c>
      <c r="J219" s="31">
        <f t="shared" si="98"/>
        <v>99.827342726648041</v>
      </c>
    </row>
    <row r="220" spans="1:10">
      <c r="A220" s="43" t="s">
        <v>530</v>
      </c>
      <c r="B220" s="44" t="s">
        <v>531</v>
      </c>
      <c r="C220" s="44" t="s">
        <v>0</v>
      </c>
      <c r="D220" s="31">
        <v>159201.70000000001</v>
      </c>
      <c r="E220" s="31">
        <f>E221</f>
        <v>159201.70000000001</v>
      </c>
      <c r="F220" s="31">
        <f t="shared" ref="F220:H221" si="104">F221</f>
        <v>118554.7</v>
      </c>
      <c r="G220" s="31">
        <f t="shared" si="104"/>
        <v>118554.7</v>
      </c>
      <c r="H220" s="7">
        <f t="shared" si="104"/>
        <v>117456.25264000001</v>
      </c>
      <c r="I220" s="31">
        <f t="shared" si="96"/>
        <v>73.778265332593804</v>
      </c>
      <c r="J220" s="31">
        <f t="shared" si="98"/>
        <v>99.073467892879833</v>
      </c>
    </row>
    <row r="221" spans="1:10">
      <c r="A221" s="43" t="s">
        <v>152</v>
      </c>
      <c r="B221" s="44" t="s">
        <v>531</v>
      </c>
      <c r="C221" s="44" t="s">
        <v>153</v>
      </c>
      <c r="D221" s="31">
        <v>159201.70000000001</v>
      </c>
      <c r="E221" s="31">
        <f>E222</f>
        <v>159201.70000000001</v>
      </c>
      <c r="F221" s="31">
        <f t="shared" si="104"/>
        <v>118554.7</v>
      </c>
      <c r="G221" s="31">
        <f t="shared" si="104"/>
        <v>118554.7</v>
      </c>
      <c r="H221" s="7">
        <f t="shared" si="104"/>
        <v>117456.25264000001</v>
      </c>
      <c r="I221" s="31">
        <f t="shared" si="96"/>
        <v>73.778265332593804</v>
      </c>
      <c r="J221" s="31">
        <f t="shared" si="98"/>
        <v>99.073467892879833</v>
      </c>
    </row>
    <row r="222" spans="1:10" ht="25.5">
      <c r="A222" s="43" t="s">
        <v>154</v>
      </c>
      <c r="B222" s="44" t="s">
        <v>531</v>
      </c>
      <c r="C222" s="44" t="s">
        <v>155</v>
      </c>
      <c r="D222" s="31">
        <v>159201.70000000001</v>
      </c>
      <c r="E222" s="31">
        <f>ведомство!H1180</f>
        <v>159201.70000000001</v>
      </c>
      <c r="F222" s="31">
        <f>ведомство!I1180</f>
        <v>118554.7</v>
      </c>
      <c r="G222" s="31">
        <f>ведомство!J1180</f>
        <v>118554.7</v>
      </c>
      <c r="H222" s="7">
        <f>ведомство!K1180</f>
        <v>117456.25264000001</v>
      </c>
      <c r="I222" s="31">
        <f t="shared" si="96"/>
        <v>73.778265332593804</v>
      </c>
      <c r="J222" s="31">
        <f t="shared" si="98"/>
        <v>99.073467892879833</v>
      </c>
    </row>
    <row r="223" spans="1:10">
      <c r="A223" s="43" t="s">
        <v>532</v>
      </c>
      <c r="B223" s="44" t="s">
        <v>533</v>
      </c>
      <c r="C223" s="44" t="s">
        <v>0</v>
      </c>
      <c r="D223" s="31">
        <v>178194.2</v>
      </c>
      <c r="E223" s="31">
        <f>E224+E226</f>
        <v>178194.2</v>
      </c>
      <c r="F223" s="31">
        <f t="shared" ref="F223:H223" si="105">F224+F226</f>
        <v>108978.1</v>
      </c>
      <c r="G223" s="31">
        <f t="shared" si="105"/>
        <v>108978.1</v>
      </c>
      <c r="H223" s="7">
        <f t="shared" si="105"/>
        <v>108143.55552000001</v>
      </c>
      <c r="I223" s="31">
        <f t="shared" si="96"/>
        <v>60.688594533379877</v>
      </c>
      <c r="J223" s="31">
        <f t="shared" si="98"/>
        <v>99.234209001625089</v>
      </c>
    </row>
    <row r="224" spans="1:10">
      <c r="A224" s="43" t="s">
        <v>152</v>
      </c>
      <c r="B224" s="44" t="s">
        <v>533</v>
      </c>
      <c r="C224" s="44" t="s">
        <v>153</v>
      </c>
      <c r="D224" s="31">
        <v>1698</v>
      </c>
      <c r="E224" s="31">
        <f>E225</f>
        <v>1698</v>
      </c>
      <c r="F224" s="31">
        <f t="shared" ref="F224:H224" si="106">F225</f>
        <v>678.1</v>
      </c>
      <c r="G224" s="31">
        <f t="shared" si="106"/>
        <v>678.1</v>
      </c>
      <c r="H224" s="7">
        <f t="shared" si="106"/>
        <v>662.77752999999996</v>
      </c>
      <c r="I224" s="31">
        <f t="shared" si="96"/>
        <v>39.032834511189634</v>
      </c>
      <c r="J224" s="31">
        <f t="shared" si="98"/>
        <v>97.740381949564949</v>
      </c>
    </row>
    <row r="225" spans="1:10" ht="25.5">
      <c r="A225" s="43" t="s">
        <v>154</v>
      </c>
      <c r="B225" s="44" t="s">
        <v>533</v>
      </c>
      <c r="C225" s="44" t="s">
        <v>155</v>
      </c>
      <c r="D225" s="31">
        <v>1698</v>
      </c>
      <c r="E225" s="31">
        <f>ведомство!H1183</f>
        <v>1698</v>
      </c>
      <c r="F225" s="31">
        <f>ведомство!I1183</f>
        <v>678.1</v>
      </c>
      <c r="G225" s="31">
        <f>ведомство!J1183</f>
        <v>678.1</v>
      </c>
      <c r="H225" s="7">
        <f>ведомство!K1183</f>
        <v>662.77752999999996</v>
      </c>
      <c r="I225" s="31">
        <f t="shared" si="96"/>
        <v>39.032834511189634</v>
      </c>
      <c r="J225" s="31">
        <f t="shared" si="98"/>
        <v>97.740381949564949</v>
      </c>
    </row>
    <row r="226" spans="1:10">
      <c r="A226" s="43" t="s">
        <v>156</v>
      </c>
      <c r="B226" s="44" t="s">
        <v>533</v>
      </c>
      <c r="C226" s="44" t="s">
        <v>157</v>
      </c>
      <c r="D226" s="31">
        <v>176496.2</v>
      </c>
      <c r="E226" s="31">
        <f>E227</f>
        <v>176496.2</v>
      </c>
      <c r="F226" s="31">
        <f t="shared" ref="F226:H226" si="107">F227</f>
        <v>108300</v>
      </c>
      <c r="G226" s="31">
        <f t="shared" si="107"/>
        <v>108300</v>
      </c>
      <c r="H226" s="7">
        <f t="shared" si="107"/>
        <v>107480.77799</v>
      </c>
      <c r="I226" s="31">
        <f t="shared" si="96"/>
        <v>60.896936019019101</v>
      </c>
      <c r="J226" s="31">
        <f t="shared" si="98"/>
        <v>99.243562317636204</v>
      </c>
    </row>
    <row r="227" spans="1:10">
      <c r="A227" s="43" t="s">
        <v>526</v>
      </c>
      <c r="B227" s="44" t="s">
        <v>533</v>
      </c>
      <c r="C227" s="44" t="s">
        <v>527</v>
      </c>
      <c r="D227" s="31">
        <v>176496.2</v>
      </c>
      <c r="E227" s="31">
        <f>ведомство!H1185</f>
        <v>176496.2</v>
      </c>
      <c r="F227" s="31">
        <f>ведомство!I1185</f>
        <v>108300</v>
      </c>
      <c r="G227" s="31">
        <f>ведомство!J1185</f>
        <v>108300</v>
      </c>
      <c r="H227" s="7">
        <f>ведомство!K1185</f>
        <v>107480.77799</v>
      </c>
      <c r="I227" s="31">
        <f t="shared" si="96"/>
        <v>60.896936019019101</v>
      </c>
      <c r="J227" s="31">
        <f t="shared" si="98"/>
        <v>99.243562317636204</v>
      </c>
    </row>
    <row r="228" spans="1:10" ht="63.75">
      <c r="A228" s="43" t="s">
        <v>534</v>
      </c>
      <c r="B228" s="44" t="s">
        <v>535</v>
      </c>
      <c r="C228" s="44" t="s">
        <v>0</v>
      </c>
      <c r="D228" s="31">
        <v>7861.8</v>
      </c>
      <c r="E228" s="31">
        <f>E229</f>
        <v>7861.8</v>
      </c>
      <c r="F228" s="31">
        <f t="shared" ref="F228:H229" si="108">F229</f>
        <v>3945</v>
      </c>
      <c r="G228" s="31">
        <f t="shared" si="108"/>
        <v>3945</v>
      </c>
      <c r="H228" s="7">
        <f t="shared" si="108"/>
        <v>3473.9446200000002</v>
      </c>
      <c r="I228" s="31">
        <f t="shared" si="96"/>
        <v>44.187649393268721</v>
      </c>
      <c r="J228" s="31">
        <f t="shared" si="98"/>
        <v>88.059432699619776</v>
      </c>
    </row>
    <row r="229" spans="1:10">
      <c r="A229" s="43" t="s">
        <v>156</v>
      </c>
      <c r="B229" s="44" t="s">
        <v>535</v>
      </c>
      <c r="C229" s="44" t="s">
        <v>157</v>
      </c>
      <c r="D229" s="31">
        <v>7861.8</v>
      </c>
      <c r="E229" s="31">
        <f>E230</f>
        <v>7861.8</v>
      </c>
      <c r="F229" s="31">
        <f t="shared" si="108"/>
        <v>3945</v>
      </c>
      <c r="G229" s="31">
        <f t="shared" si="108"/>
        <v>3945</v>
      </c>
      <c r="H229" s="7">
        <f t="shared" si="108"/>
        <v>3473.9446200000002</v>
      </c>
      <c r="I229" s="31">
        <f t="shared" si="96"/>
        <v>44.187649393268721</v>
      </c>
      <c r="J229" s="31">
        <f t="shared" si="98"/>
        <v>88.059432699619776</v>
      </c>
    </row>
    <row r="230" spans="1:10">
      <c r="A230" s="43" t="s">
        <v>294</v>
      </c>
      <c r="B230" s="44" t="s">
        <v>535</v>
      </c>
      <c r="C230" s="44" t="s">
        <v>295</v>
      </c>
      <c r="D230" s="31">
        <v>7861.8</v>
      </c>
      <c r="E230" s="31">
        <f>ведомство!H1188</f>
        <v>7861.8</v>
      </c>
      <c r="F230" s="31">
        <f>ведомство!I1188</f>
        <v>3945</v>
      </c>
      <c r="G230" s="31">
        <f>ведомство!J1188</f>
        <v>3945</v>
      </c>
      <c r="H230" s="7">
        <f>ведомство!K1188</f>
        <v>3473.9446200000002</v>
      </c>
      <c r="I230" s="31">
        <f t="shared" si="96"/>
        <v>44.187649393268721</v>
      </c>
      <c r="J230" s="31">
        <f t="shared" si="98"/>
        <v>88.059432699619776</v>
      </c>
    </row>
    <row r="231" spans="1:10" ht="51">
      <c r="A231" s="43" t="s">
        <v>536</v>
      </c>
      <c r="B231" s="44" t="s">
        <v>537</v>
      </c>
      <c r="C231" s="44" t="s">
        <v>0</v>
      </c>
      <c r="D231" s="31">
        <v>24050.5</v>
      </c>
      <c r="E231" s="31">
        <f>E232</f>
        <v>24050.50692</v>
      </c>
      <c r="F231" s="31">
        <f t="shared" ref="F231:H232" si="109">F232</f>
        <v>17435.106919999998</v>
      </c>
      <c r="G231" s="31">
        <f t="shared" si="109"/>
        <v>17435.106919999998</v>
      </c>
      <c r="H231" s="7">
        <f t="shared" si="109"/>
        <v>17282.921330000001</v>
      </c>
      <c r="I231" s="31">
        <f t="shared" si="96"/>
        <v>71.860944085248406</v>
      </c>
      <c r="J231" s="31">
        <f t="shared" si="98"/>
        <v>99.12713130640212</v>
      </c>
    </row>
    <row r="232" spans="1:10">
      <c r="A232" s="43" t="s">
        <v>105</v>
      </c>
      <c r="B232" s="44" t="s">
        <v>537</v>
      </c>
      <c r="C232" s="44" t="s">
        <v>106</v>
      </c>
      <c r="D232" s="31">
        <v>24050.5</v>
      </c>
      <c r="E232" s="31">
        <f>E233</f>
        <v>24050.50692</v>
      </c>
      <c r="F232" s="31">
        <f t="shared" si="109"/>
        <v>17435.106919999998</v>
      </c>
      <c r="G232" s="31">
        <f t="shared" si="109"/>
        <v>17435.106919999998</v>
      </c>
      <c r="H232" s="7">
        <f t="shared" si="109"/>
        <v>17282.921330000001</v>
      </c>
      <c r="I232" s="31">
        <f t="shared" si="96"/>
        <v>71.860944085248406</v>
      </c>
      <c r="J232" s="31">
        <f t="shared" si="98"/>
        <v>99.12713130640212</v>
      </c>
    </row>
    <row r="233" spans="1:10">
      <c r="A233" s="43" t="s">
        <v>107</v>
      </c>
      <c r="B233" s="44" t="s">
        <v>537</v>
      </c>
      <c r="C233" s="44" t="s">
        <v>108</v>
      </c>
      <c r="D233" s="31">
        <v>24050.5</v>
      </c>
      <c r="E233" s="31">
        <f>ведомство!H1191</f>
        <v>24050.50692</v>
      </c>
      <c r="F233" s="31">
        <f>ведомство!I1191</f>
        <v>17435.106919999998</v>
      </c>
      <c r="G233" s="31">
        <f>ведомство!J1191</f>
        <v>17435.106919999998</v>
      </c>
      <c r="H233" s="7">
        <f>ведомство!K1191</f>
        <v>17282.921330000001</v>
      </c>
      <c r="I233" s="31">
        <f t="shared" si="96"/>
        <v>71.860944085248406</v>
      </c>
      <c r="J233" s="31">
        <f t="shared" si="98"/>
        <v>99.12713130640212</v>
      </c>
    </row>
    <row r="234" spans="1:10" ht="25.5">
      <c r="A234" s="43" t="s">
        <v>540</v>
      </c>
      <c r="B234" s="44" t="s">
        <v>541</v>
      </c>
      <c r="C234" s="44" t="s">
        <v>0</v>
      </c>
      <c r="D234" s="31">
        <v>110650</v>
      </c>
      <c r="E234" s="31">
        <f>E235</f>
        <v>110650</v>
      </c>
      <c r="F234" s="31">
        <f t="shared" ref="F234:H235" si="110">F235</f>
        <v>87526.5</v>
      </c>
      <c r="G234" s="31">
        <f t="shared" si="110"/>
        <v>87526.5</v>
      </c>
      <c r="H234" s="7">
        <f t="shared" si="110"/>
        <v>77251.574089999995</v>
      </c>
      <c r="I234" s="31">
        <f t="shared" si="96"/>
        <v>69.816153718933577</v>
      </c>
      <c r="J234" s="31">
        <f t="shared" si="98"/>
        <v>88.260782837197866</v>
      </c>
    </row>
    <row r="235" spans="1:10">
      <c r="A235" s="43" t="s">
        <v>105</v>
      </c>
      <c r="B235" s="44" t="s">
        <v>541</v>
      </c>
      <c r="C235" s="44" t="s">
        <v>106</v>
      </c>
      <c r="D235" s="31">
        <v>110650</v>
      </c>
      <c r="E235" s="31">
        <f>E236</f>
        <v>110650</v>
      </c>
      <c r="F235" s="31">
        <f t="shared" si="110"/>
        <v>87526.5</v>
      </c>
      <c r="G235" s="31">
        <f t="shared" si="110"/>
        <v>87526.5</v>
      </c>
      <c r="H235" s="7">
        <f t="shared" si="110"/>
        <v>77251.574089999995</v>
      </c>
      <c r="I235" s="31">
        <f t="shared" si="96"/>
        <v>69.816153718933577</v>
      </c>
      <c r="J235" s="31">
        <f t="shared" si="98"/>
        <v>88.260782837197866</v>
      </c>
    </row>
    <row r="236" spans="1:10">
      <c r="A236" s="43" t="s">
        <v>107</v>
      </c>
      <c r="B236" s="44" t="s">
        <v>541</v>
      </c>
      <c r="C236" s="44" t="s">
        <v>108</v>
      </c>
      <c r="D236" s="31">
        <v>110650</v>
      </c>
      <c r="E236" s="31">
        <f>ведомство!H1201</f>
        <v>110650</v>
      </c>
      <c r="F236" s="31">
        <f>ведомство!I1201</f>
        <v>87526.5</v>
      </c>
      <c r="G236" s="31">
        <f>ведомство!J1201</f>
        <v>87526.5</v>
      </c>
      <c r="H236" s="7">
        <f>ведомство!K1201</f>
        <v>77251.574089999995</v>
      </c>
      <c r="I236" s="31">
        <f t="shared" si="96"/>
        <v>69.816153718933577</v>
      </c>
      <c r="J236" s="31">
        <f t="shared" si="98"/>
        <v>88.260782837197866</v>
      </c>
    </row>
    <row r="237" spans="1:10" ht="51">
      <c r="A237" s="43" t="s">
        <v>538</v>
      </c>
      <c r="B237" s="44" t="s">
        <v>539</v>
      </c>
      <c r="C237" s="44" t="s">
        <v>0</v>
      </c>
      <c r="D237" s="31">
        <v>77594.899999999994</v>
      </c>
      <c r="E237" s="51">
        <f>E238</f>
        <v>77594.899999999994</v>
      </c>
      <c r="F237" s="51">
        <f t="shared" ref="F237:H238" si="111">F238</f>
        <v>73330.100000000006</v>
      </c>
      <c r="G237" s="51">
        <f t="shared" si="111"/>
        <v>73330.100000000006</v>
      </c>
      <c r="H237" s="23">
        <f t="shared" si="111"/>
        <v>48480.652650000004</v>
      </c>
      <c r="I237" s="31">
        <f t="shared" si="96"/>
        <v>62.479174082317279</v>
      </c>
      <c r="J237" s="31">
        <f t="shared" si="98"/>
        <v>66.112895864044916</v>
      </c>
    </row>
    <row r="238" spans="1:10">
      <c r="A238" s="43" t="s">
        <v>105</v>
      </c>
      <c r="B238" s="44" t="s">
        <v>539</v>
      </c>
      <c r="C238" s="44" t="s">
        <v>106</v>
      </c>
      <c r="D238" s="31">
        <v>77594.899999999994</v>
      </c>
      <c r="E238" s="31">
        <f>E239</f>
        <v>77594.899999999994</v>
      </c>
      <c r="F238" s="31">
        <f t="shared" si="111"/>
        <v>73330.100000000006</v>
      </c>
      <c r="G238" s="31">
        <f t="shared" si="111"/>
        <v>73330.100000000006</v>
      </c>
      <c r="H238" s="7">
        <f t="shared" si="111"/>
        <v>48480.652650000004</v>
      </c>
      <c r="I238" s="31">
        <f t="shared" si="96"/>
        <v>62.479174082317279</v>
      </c>
      <c r="J238" s="31">
        <f t="shared" si="98"/>
        <v>66.112895864044916</v>
      </c>
    </row>
    <row r="239" spans="1:10">
      <c r="A239" s="43" t="s">
        <v>107</v>
      </c>
      <c r="B239" s="44" t="s">
        <v>539</v>
      </c>
      <c r="C239" s="44" t="s">
        <v>108</v>
      </c>
      <c r="D239" s="31">
        <v>77594.899999999994</v>
      </c>
      <c r="E239" s="31">
        <f>ведомство!H1194</f>
        <v>77594.899999999994</v>
      </c>
      <c r="F239" s="31">
        <f>ведомство!I1194</f>
        <v>73330.100000000006</v>
      </c>
      <c r="G239" s="31">
        <f>ведомство!J1194</f>
        <v>73330.100000000006</v>
      </c>
      <c r="H239" s="7">
        <f>ведомство!K1194</f>
        <v>48480.652650000004</v>
      </c>
      <c r="I239" s="31">
        <f t="shared" si="96"/>
        <v>62.479174082317279</v>
      </c>
      <c r="J239" s="31">
        <f t="shared" si="98"/>
        <v>66.112895864044916</v>
      </c>
    </row>
    <row r="240" spans="1:10">
      <c r="A240" s="40" t="s">
        <v>0</v>
      </c>
      <c r="B240" s="65" t="s">
        <v>0</v>
      </c>
      <c r="C240" s="41" t="s">
        <v>0</v>
      </c>
      <c r="D240" s="42" t="s">
        <v>0</v>
      </c>
      <c r="E240" s="42"/>
      <c r="F240" s="42"/>
      <c r="G240" s="42"/>
      <c r="H240" s="5"/>
      <c r="I240" s="31"/>
      <c r="J240" s="31"/>
    </row>
    <row r="241" spans="1:10">
      <c r="A241" s="40" t="s">
        <v>202</v>
      </c>
      <c r="B241" s="41" t="s">
        <v>203</v>
      </c>
      <c r="C241" s="41" t="s">
        <v>0</v>
      </c>
      <c r="D241" s="42">
        <v>2031606.8</v>
      </c>
      <c r="E241" s="42">
        <f>E242+E245+E249+E253+E256+E259</f>
        <v>2031904.3666400001</v>
      </c>
      <c r="F241" s="42">
        <f t="shared" ref="F241:H241" si="112">F242+F245+F249+F253+F256+F259</f>
        <v>1468661.0490000001</v>
      </c>
      <c r="G241" s="42">
        <f t="shared" si="112"/>
        <v>1468661.0490000001</v>
      </c>
      <c r="H241" s="5">
        <f t="shared" si="112"/>
        <v>1468014.6490000002</v>
      </c>
      <c r="I241" s="42">
        <f t="shared" si="96"/>
        <v>72.248215669103573</v>
      </c>
      <c r="J241" s="42">
        <f t="shared" si="98"/>
        <v>99.955987121709256</v>
      </c>
    </row>
    <row r="242" spans="1:10" ht="51">
      <c r="A242" s="43" t="s">
        <v>472</v>
      </c>
      <c r="B242" s="44" t="s">
        <v>473</v>
      </c>
      <c r="C242" s="44" t="s">
        <v>0</v>
      </c>
      <c r="D242" s="31">
        <v>646.4</v>
      </c>
      <c r="E242" s="31">
        <f>E243</f>
        <v>944</v>
      </c>
      <c r="F242" s="31">
        <f t="shared" ref="F242:H243" si="113">F243</f>
        <v>646.4</v>
      </c>
      <c r="G242" s="31">
        <f t="shared" si="113"/>
        <v>646.4</v>
      </c>
      <c r="H242" s="7">
        <f t="shared" si="113"/>
        <v>0</v>
      </c>
      <c r="I242" s="31">
        <f t="shared" si="96"/>
        <v>0</v>
      </c>
      <c r="J242" s="31">
        <f t="shared" si="98"/>
        <v>0</v>
      </c>
    </row>
    <row r="243" spans="1:10">
      <c r="A243" s="43" t="s">
        <v>156</v>
      </c>
      <c r="B243" s="44" t="s">
        <v>473</v>
      </c>
      <c r="C243" s="44" t="s">
        <v>157</v>
      </c>
      <c r="D243" s="31">
        <v>646.4</v>
      </c>
      <c r="E243" s="31">
        <f>E244</f>
        <v>944</v>
      </c>
      <c r="F243" s="31">
        <f t="shared" si="113"/>
        <v>646.4</v>
      </c>
      <c r="G243" s="31">
        <f t="shared" si="113"/>
        <v>646.4</v>
      </c>
      <c r="H243" s="7">
        <f t="shared" si="113"/>
        <v>0</v>
      </c>
      <c r="I243" s="31">
        <f t="shared" si="96"/>
        <v>0</v>
      </c>
      <c r="J243" s="31">
        <f t="shared" si="98"/>
        <v>0</v>
      </c>
    </row>
    <row r="244" spans="1:10">
      <c r="A244" s="43" t="s">
        <v>158</v>
      </c>
      <c r="B244" s="44" t="s">
        <v>473</v>
      </c>
      <c r="C244" s="44" t="s">
        <v>159</v>
      </c>
      <c r="D244" s="31">
        <v>646.4</v>
      </c>
      <c r="E244" s="31">
        <f>ведомство!H982</f>
        <v>944</v>
      </c>
      <c r="F244" s="31">
        <f>ведомство!I982</f>
        <v>646.4</v>
      </c>
      <c r="G244" s="31">
        <f>ведомство!J982</f>
        <v>646.4</v>
      </c>
      <c r="H244" s="7">
        <f>ведомство!K982</f>
        <v>0</v>
      </c>
      <c r="I244" s="31">
        <f t="shared" si="96"/>
        <v>0</v>
      </c>
      <c r="J244" s="31">
        <f t="shared" si="98"/>
        <v>0</v>
      </c>
    </row>
    <row r="245" spans="1:10" ht="25.5">
      <c r="A245" s="43" t="s">
        <v>474</v>
      </c>
      <c r="B245" s="44" t="s">
        <v>475</v>
      </c>
      <c r="C245" s="44" t="s">
        <v>0</v>
      </c>
      <c r="D245" s="31">
        <v>15887.5</v>
      </c>
      <c r="E245" s="31">
        <f>E246</f>
        <v>15887.5</v>
      </c>
      <c r="F245" s="31">
        <f t="shared" ref="F245:H245" si="114">F246</f>
        <v>15887.5</v>
      </c>
      <c r="G245" s="31">
        <f t="shared" si="114"/>
        <v>15887.5</v>
      </c>
      <c r="H245" s="7">
        <f t="shared" si="114"/>
        <v>15887.5</v>
      </c>
      <c r="I245" s="31">
        <f t="shared" si="96"/>
        <v>100</v>
      </c>
      <c r="J245" s="31">
        <f t="shared" si="98"/>
        <v>100</v>
      </c>
    </row>
    <row r="246" spans="1:10" ht="25.5">
      <c r="A246" s="43" t="s">
        <v>130</v>
      </c>
      <c r="B246" s="44" t="s">
        <v>475</v>
      </c>
      <c r="C246" s="44" t="s">
        <v>131</v>
      </c>
      <c r="D246" s="31">
        <v>15887.5</v>
      </c>
      <c r="E246" s="31">
        <f>E247+E248</f>
        <v>15887.5</v>
      </c>
      <c r="F246" s="31">
        <f t="shared" ref="F246:H246" si="115">F247+F248</f>
        <v>15887.5</v>
      </c>
      <c r="G246" s="31">
        <f t="shared" si="115"/>
        <v>15887.5</v>
      </c>
      <c r="H246" s="7">
        <f t="shared" si="115"/>
        <v>15887.5</v>
      </c>
      <c r="I246" s="31">
        <f t="shared" si="96"/>
        <v>100</v>
      </c>
      <c r="J246" s="31">
        <f t="shared" si="98"/>
        <v>100</v>
      </c>
    </row>
    <row r="247" spans="1:10">
      <c r="A247" s="43" t="s">
        <v>132</v>
      </c>
      <c r="B247" s="44" t="s">
        <v>475</v>
      </c>
      <c r="C247" s="44" t="s">
        <v>133</v>
      </c>
      <c r="D247" s="31">
        <v>13887.5</v>
      </c>
      <c r="E247" s="31">
        <f>ведомство!H985</f>
        <v>13887.5</v>
      </c>
      <c r="F247" s="31">
        <f>ведомство!I985</f>
        <v>13887.5</v>
      </c>
      <c r="G247" s="31">
        <f>ведомство!J985</f>
        <v>13887.5</v>
      </c>
      <c r="H247" s="7">
        <f>ведомство!K985</f>
        <v>13887.5</v>
      </c>
      <c r="I247" s="31">
        <f t="shared" si="96"/>
        <v>100</v>
      </c>
      <c r="J247" s="31">
        <f t="shared" si="98"/>
        <v>100</v>
      </c>
    </row>
    <row r="248" spans="1:10">
      <c r="A248" s="43" t="s">
        <v>165</v>
      </c>
      <c r="B248" s="44" t="s">
        <v>475</v>
      </c>
      <c r="C248" s="44" t="s">
        <v>166</v>
      </c>
      <c r="D248" s="31">
        <v>2000</v>
      </c>
      <c r="E248" s="31">
        <f>ведомство!H986</f>
        <v>2000</v>
      </c>
      <c r="F248" s="31">
        <f>ведомство!I986</f>
        <v>2000</v>
      </c>
      <c r="G248" s="31">
        <f>ведомство!J986</f>
        <v>2000</v>
      </c>
      <c r="H248" s="7">
        <f>ведомство!K986</f>
        <v>2000</v>
      </c>
      <c r="I248" s="31">
        <f t="shared" si="96"/>
        <v>100</v>
      </c>
      <c r="J248" s="31">
        <f t="shared" si="98"/>
        <v>100</v>
      </c>
    </row>
    <row r="249" spans="1:10">
      <c r="A249" s="43" t="s">
        <v>128</v>
      </c>
      <c r="B249" s="44" t="s">
        <v>204</v>
      </c>
      <c r="C249" s="44" t="s">
        <v>0</v>
      </c>
      <c r="D249" s="31">
        <v>1982494.9</v>
      </c>
      <c r="E249" s="31">
        <f>E250</f>
        <v>1982494.8666400001</v>
      </c>
      <c r="F249" s="31">
        <f t="shared" ref="F249:H249" si="116">F250</f>
        <v>1442950.37</v>
      </c>
      <c r="G249" s="31">
        <f t="shared" si="116"/>
        <v>1442950.37</v>
      </c>
      <c r="H249" s="7">
        <f t="shared" si="116"/>
        <v>1442950.37</v>
      </c>
      <c r="I249" s="31">
        <f t="shared" si="96"/>
        <v>72.78457030486851</v>
      </c>
      <c r="J249" s="31">
        <f t="shared" si="98"/>
        <v>100</v>
      </c>
    </row>
    <row r="250" spans="1:10" ht="25.5">
      <c r="A250" s="43" t="s">
        <v>130</v>
      </c>
      <c r="B250" s="44" t="s">
        <v>204</v>
      </c>
      <c r="C250" s="44" t="s">
        <v>131</v>
      </c>
      <c r="D250" s="31">
        <v>1982494.9</v>
      </c>
      <c r="E250" s="31">
        <f>E251+E252</f>
        <v>1982494.8666400001</v>
      </c>
      <c r="F250" s="31">
        <f t="shared" ref="F250:H250" si="117">F251+F252</f>
        <v>1442950.37</v>
      </c>
      <c r="G250" s="31">
        <f t="shared" si="117"/>
        <v>1442950.37</v>
      </c>
      <c r="H250" s="7">
        <f t="shared" si="117"/>
        <v>1442950.37</v>
      </c>
      <c r="I250" s="31">
        <f t="shared" si="96"/>
        <v>72.78457030486851</v>
      </c>
      <c r="J250" s="31">
        <f t="shared" si="98"/>
        <v>100</v>
      </c>
    </row>
    <row r="251" spans="1:10">
      <c r="A251" s="43" t="s">
        <v>132</v>
      </c>
      <c r="B251" s="44" t="s">
        <v>204</v>
      </c>
      <c r="C251" s="44" t="s">
        <v>133</v>
      </c>
      <c r="D251" s="31">
        <v>1069987.8</v>
      </c>
      <c r="E251" s="31">
        <f>ведомство!H955+ведомство!H989+ведомство!H1063+ведомство!H181</f>
        <v>1069987.74664</v>
      </c>
      <c r="F251" s="31">
        <f>ведомство!I955+ведомство!I989+ведомство!I1063+ведомство!I181</f>
        <v>777664.88</v>
      </c>
      <c r="G251" s="31">
        <f>ведомство!J955+ведомство!J989+ведомство!J1063+ведомство!J181</f>
        <v>777664.88</v>
      </c>
      <c r="H251" s="7">
        <f>ведомство!K955+ведомство!K989+ведомство!K1063+ведомство!K181</f>
        <v>777664.88</v>
      </c>
      <c r="I251" s="31">
        <f t="shared" si="96"/>
        <v>72.67979305763464</v>
      </c>
      <c r="J251" s="31">
        <f t="shared" si="98"/>
        <v>100</v>
      </c>
    </row>
    <row r="252" spans="1:10">
      <c r="A252" s="43" t="s">
        <v>165</v>
      </c>
      <c r="B252" s="44" t="s">
        <v>204</v>
      </c>
      <c r="C252" s="44" t="s">
        <v>166</v>
      </c>
      <c r="D252" s="31">
        <v>912507.1</v>
      </c>
      <c r="E252" s="31">
        <f>ведомство!H1064+ведомство!H990</f>
        <v>912507.12</v>
      </c>
      <c r="F252" s="31">
        <f>ведомство!I1064+ведомство!I990</f>
        <v>665285.49</v>
      </c>
      <c r="G252" s="31">
        <f>ведомство!J1064+ведомство!J990</f>
        <v>665285.49</v>
      </c>
      <c r="H252" s="7">
        <f>ведомство!K1064+ведомство!K990</f>
        <v>665285.49</v>
      </c>
      <c r="I252" s="31">
        <f t="shared" si="96"/>
        <v>72.907430026409003</v>
      </c>
      <c r="J252" s="31">
        <f t="shared" si="98"/>
        <v>100</v>
      </c>
    </row>
    <row r="253" spans="1:10" ht="51">
      <c r="A253" s="43" t="s">
        <v>432</v>
      </c>
      <c r="B253" s="44" t="s">
        <v>492</v>
      </c>
      <c r="C253" s="44" t="s">
        <v>0</v>
      </c>
      <c r="D253" s="31">
        <v>20918</v>
      </c>
      <c r="E253" s="31">
        <f>E254</f>
        <v>20918</v>
      </c>
      <c r="F253" s="31">
        <f t="shared" ref="F253:H254" si="118">F254</f>
        <v>0</v>
      </c>
      <c r="G253" s="31">
        <f t="shared" si="118"/>
        <v>0</v>
      </c>
      <c r="H253" s="7">
        <f t="shared" si="118"/>
        <v>0</v>
      </c>
      <c r="I253" s="31">
        <f t="shared" si="96"/>
        <v>0</v>
      </c>
      <c r="J253" s="31">
        <v>0</v>
      </c>
    </row>
    <row r="254" spans="1:10">
      <c r="A254" s="43" t="s">
        <v>160</v>
      </c>
      <c r="B254" s="44" t="s">
        <v>492</v>
      </c>
      <c r="C254" s="44" t="s">
        <v>161</v>
      </c>
      <c r="D254" s="31">
        <v>20918</v>
      </c>
      <c r="E254" s="31">
        <f>E255</f>
        <v>20918</v>
      </c>
      <c r="F254" s="31">
        <f t="shared" si="118"/>
        <v>0</v>
      </c>
      <c r="G254" s="31">
        <f t="shared" si="118"/>
        <v>0</v>
      </c>
      <c r="H254" s="7">
        <f t="shared" si="118"/>
        <v>0</v>
      </c>
      <c r="I254" s="31">
        <f t="shared" si="96"/>
        <v>0</v>
      </c>
      <c r="J254" s="31">
        <v>0</v>
      </c>
    </row>
    <row r="255" spans="1:10">
      <c r="A255" s="43" t="s">
        <v>434</v>
      </c>
      <c r="B255" s="44" t="s">
        <v>492</v>
      </c>
      <c r="C255" s="44" t="s">
        <v>435</v>
      </c>
      <c r="D255" s="31">
        <v>20918</v>
      </c>
      <c r="E255" s="31">
        <f>ведомство!H1067</f>
        <v>20918</v>
      </c>
      <c r="F255" s="31">
        <f>ведомство!I1067</f>
        <v>0</v>
      </c>
      <c r="G255" s="31">
        <f>ведомство!J1067</f>
        <v>0</v>
      </c>
      <c r="H255" s="7">
        <f>ведомство!K1067</f>
        <v>0</v>
      </c>
      <c r="I255" s="31">
        <f t="shared" si="96"/>
        <v>0</v>
      </c>
      <c r="J255" s="31">
        <v>0</v>
      </c>
    </row>
    <row r="256" spans="1:10" ht="25.5">
      <c r="A256" s="43" t="s">
        <v>476</v>
      </c>
      <c r="B256" s="44" t="s">
        <v>477</v>
      </c>
      <c r="C256" s="44" t="s">
        <v>0</v>
      </c>
      <c r="D256" s="31">
        <v>5000</v>
      </c>
      <c r="E256" s="31">
        <f>E257</f>
        <v>5000</v>
      </c>
      <c r="F256" s="31">
        <f t="shared" ref="F256:H257" si="119">F257</f>
        <v>5000</v>
      </c>
      <c r="G256" s="31">
        <f t="shared" si="119"/>
        <v>5000</v>
      </c>
      <c r="H256" s="7">
        <f t="shared" si="119"/>
        <v>5000</v>
      </c>
      <c r="I256" s="31">
        <f t="shared" si="96"/>
        <v>100</v>
      </c>
      <c r="J256" s="31">
        <f t="shared" si="98"/>
        <v>100</v>
      </c>
    </row>
    <row r="257" spans="1:10">
      <c r="A257" s="43" t="s">
        <v>115</v>
      </c>
      <c r="B257" s="44" t="s">
        <v>477</v>
      </c>
      <c r="C257" s="44" t="s">
        <v>116</v>
      </c>
      <c r="D257" s="31">
        <v>5000</v>
      </c>
      <c r="E257" s="31">
        <f>E258</f>
        <v>5000</v>
      </c>
      <c r="F257" s="31">
        <f t="shared" si="119"/>
        <v>5000</v>
      </c>
      <c r="G257" s="31">
        <f t="shared" si="119"/>
        <v>5000</v>
      </c>
      <c r="H257" s="7">
        <f t="shared" si="119"/>
        <v>5000</v>
      </c>
      <c r="I257" s="31">
        <f t="shared" si="96"/>
        <v>100</v>
      </c>
      <c r="J257" s="31">
        <f t="shared" si="98"/>
        <v>100</v>
      </c>
    </row>
    <row r="258" spans="1:10" ht="63.75">
      <c r="A258" s="43" t="s">
        <v>117</v>
      </c>
      <c r="B258" s="44" t="s">
        <v>477</v>
      </c>
      <c r="C258" s="44" t="s">
        <v>118</v>
      </c>
      <c r="D258" s="31">
        <v>5000</v>
      </c>
      <c r="E258" s="31">
        <f>ведомство!H993</f>
        <v>5000</v>
      </c>
      <c r="F258" s="31">
        <f>ведомство!I993</f>
        <v>5000</v>
      </c>
      <c r="G258" s="31">
        <f>ведомство!J993</f>
        <v>5000</v>
      </c>
      <c r="H258" s="7">
        <f>ведомство!K993</f>
        <v>5000</v>
      </c>
      <c r="I258" s="31">
        <f t="shared" si="96"/>
        <v>100</v>
      </c>
      <c r="J258" s="31">
        <f t="shared" si="98"/>
        <v>100</v>
      </c>
    </row>
    <row r="259" spans="1:10">
      <c r="A259" s="43" t="s">
        <v>485</v>
      </c>
      <c r="B259" s="44" t="s">
        <v>493</v>
      </c>
      <c r="C259" s="44" t="s">
        <v>0</v>
      </c>
      <c r="D259" s="31">
        <v>6660</v>
      </c>
      <c r="E259" s="31">
        <f>E260</f>
        <v>6660</v>
      </c>
      <c r="F259" s="31">
        <f t="shared" ref="F259:H259" si="120">F260</f>
        <v>4176.7789999999995</v>
      </c>
      <c r="G259" s="31">
        <f t="shared" si="120"/>
        <v>4176.7789999999995</v>
      </c>
      <c r="H259" s="7">
        <f t="shared" si="120"/>
        <v>4176.7789999999995</v>
      </c>
      <c r="I259" s="31">
        <f t="shared" si="96"/>
        <v>62.71439939939939</v>
      </c>
      <c r="J259" s="31">
        <f t="shared" si="98"/>
        <v>100</v>
      </c>
    </row>
    <row r="260" spans="1:10" ht="25.5">
      <c r="A260" s="43" t="s">
        <v>130</v>
      </c>
      <c r="B260" s="44" t="s">
        <v>493</v>
      </c>
      <c r="C260" s="44" t="s">
        <v>131</v>
      </c>
      <c r="D260" s="31">
        <v>6660</v>
      </c>
      <c r="E260" s="31">
        <f>E261+E262</f>
        <v>6660</v>
      </c>
      <c r="F260" s="31">
        <f t="shared" ref="F260:H260" si="121">F261+F262</f>
        <v>4176.7789999999995</v>
      </c>
      <c r="G260" s="31">
        <f t="shared" si="121"/>
        <v>4176.7789999999995</v>
      </c>
      <c r="H260" s="7">
        <f t="shared" si="121"/>
        <v>4176.7789999999995</v>
      </c>
      <c r="I260" s="31">
        <f t="shared" si="96"/>
        <v>62.71439939939939</v>
      </c>
      <c r="J260" s="31">
        <f t="shared" si="98"/>
        <v>100</v>
      </c>
    </row>
    <row r="261" spans="1:10">
      <c r="A261" s="43" t="s">
        <v>132</v>
      </c>
      <c r="B261" s="44" t="s">
        <v>493</v>
      </c>
      <c r="C261" s="44" t="s">
        <v>133</v>
      </c>
      <c r="D261" s="31">
        <v>3453</v>
      </c>
      <c r="E261" s="31">
        <f>ведомство!H1070</f>
        <v>3453</v>
      </c>
      <c r="F261" s="31">
        <f>ведомство!I1070</f>
        <v>2158.5439999999999</v>
      </c>
      <c r="G261" s="31">
        <f>ведомство!J1070</f>
        <v>2158.5439999999999</v>
      </c>
      <c r="H261" s="7">
        <f>ведомство!K1070</f>
        <v>2158.5439999999999</v>
      </c>
      <c r="I261" s="31">
        <f t="shared" si="96"/>
        <v>62.512134375905006</v>
      </c>
      <c r="J261" s="31">
        <f t="shared" si="98"/>
        <v>100</v>
      </c>
    </row>
    <row r="262" spans="1:10">
      <c r="A262" s="43" t="s">
        <v>165</v>
      </c>
      <c r="B262" s="44" t="s">
        <v>493</v>
      </c>
      <c r="C262" s="44" t="s">
        <v>166</v>
      </c>
      <c r="D262" s="31">
        <v>3207</v>
      </c>
      <c r="E262" s="31">
        <f>ведомство!H1071</f>
        <v>3207</v>
      </c>
      <c r="F262" s="31">
        <f>ведомство!I1071</f>
        <v>2018.2349999999999</v>
      </c>
      <c r="G262" s="31">
        <f>ведомство!J1071</f>
        <v>2018.2349999999999</v>
      </c>
      <c r="H262" s="7">
        <f>ведомство!K1071</f>
        <v>2018.2349999999999</v>
      </c>
      <c r="I262" s="31">
        <f t="shared" si="96"/>
        <v>62.93217960710944</v>
      </c>
      <c r="J262" s="31">
        <f t="shared" si="98"/>
        <v>100</v>
      </c>
    </row>
    <row r="263" spans="1:10">
      <c r="A263" s="40" t="s">
        <v>0</v>
      </c>
      <c r="B263" s="65" t="s">
        <v>0</v>
      </c>
      <c r="C263" s="41" t="s">
        <v>0</v>
      </c>
      <c r="D263" s="42" t="s">
        <v>0</v>
      </c>
      <c r="E263" s="42"/>
      <c r="F263" s="42"/>
      <c r="G263" s="42"/>
      <c r="H263" s="5"/>
      <c r="I263" s="31"/>
      <c r="J263" s="31"/>
    </row>
    <row r="264" spans="1:10" ht="25.5">
      <c r="A264" s="40" t="s">
        <v>466</v>
      </c>
      <c r="B264" s="41" t="s">
        <v>467</v>
      </c>
      <c r="C264" s="41" t="s">
        <v>0</v>
      </c>
      <c r="D264" s="42">
        <v>500044.2</v>
      </c>
      <c r="E264" s="42">
        <f t="shared" ref="E264" si="122">E265+E268+E271+E280+E283+E291</f>
        <v>500044.2</v>
      </c>
      <c r="F264" s="42">
        <f t="shared" ref="F264:H264" si="123">F265+F268+F271+F280+F283+F291</f>
        <v>427498.739</v>
      </c>
      <c r="G264" s="42">
        <f t="shared" si="123"/>
        <v>427498.739</v>
      </c>
      <c r="H264" s="5">
        <f t="shared" si="123"/>
        <v>424708.28006000002</v>
      </c>
      <c r="I264" s="42">
        <f t="shared" si="96"/>
        <v>84.934147833331537</v>
      </c>
      <c r="J264" s="42">
        <f t="shared" si="98"/>
        <v>99.347259141271991</v>
      </c>
    </row>
    <row r="265" spans="1:10">
      <c r="A265" s="43" t="s">
        <v>468</v>
      </c>
      <c r="B265" s="44" t="s">
        <v>469</v>
      </c>
      <c r="C265" s="44" t="s">
        <v>0</v>
      </c>
      <c r="D265" s="31">
        <v>1600</v>
      </c>
      <c r="E265" s="31">
        <f>E266</f>
        <v>1600</v>
      </c>
      <c r="F265" s="31">
        <f t="shared" ref="F265:H266" si="124">F266</f>
        <v>0</v>
      </c>
      <c r="G265" s="31">
        <f t="shared" si="124"/>
        <v>0</v>
      </c>
      <c r="H265" s="7">
        <f t="shared" si="124"/>
        <v>0</v>
      </c>
      <c r="I265" s="31">
        <f t="shared" si="96"/>
        <v>0</v>
      </c>
      <c r="J265" s="31">
        <v>0</v>
      </c>
    </row>
    <row r="266" spans="1:10">
      <c r="A266" s="43" t="s">
        <v>156</v>
      </c>
      <c r="B266" s="44" t="s">
        <v>469</v>
      </c>
      <c r="C266" s="44" t="s">
        <v>157</v>
      </c>
      <c r="D266" s="31">
        <v>1600</v>
      </c>
      <c r="E266" s="31">
        <f>E267</f>
        <v>1600</v>
      </c>
      <c r="F266" s="31">
        <f t="shared" si="124"/>
        <v>0</v>
      </c>
      <c r="G266" s="31">
        <f t="shared" si="124"/>
        <v>0</v>
      </c>
      <c r="H266" s="7">
        <f t="shared" si="124"/>
        <v>0</v>
      </c>
      <c r="I266" s="31">
        <f t="shared" si="96"/>
        <v>0</v>
      </c>
      <c r="J266" s="31">
        <v>0</v>
      </c>
    </row>
    <row r="267" spans="1:10">
      <c r="A267" s="43" t="s">
        <v>438</v>
      </c>
      <c r="B267" s="44" t="s">
        <v>469</v>
      </c>
      <c r="C267" s="44" t="s">
        <v>439</v>
      </c>
      <c r="D267" s="31">
        <v>1600</v>
      </c>
      <c r="E267" s="31">
        <f>ведомство!H959</f>
        <v>1600</v>
      </c>
      <c r="F267" s="31">
        <f>ведомство!I959</f>
        <v>0</v>
      </c>
      <c r="G267" s="31">
        <f>ведомство!J959</f>
        <v>0</v>
      </c>
      <c r="H267" s="7">
        <f>ведомство!K959</f>
        <v>0</v>
      </c>
      <c r="I267" s="31">
        <f t="shared" si="96"/>
        <v>0</v>
      </c>
      <c r="J267" s="31">
        <v>0</v>
      </c>
    </row>
    <row r="268" spans="1:10" ht="51">
      <c r="A268" s="43" t="s">
        <v>494</v>
      </c>
      <c r="B268" s="44" t="s">
        <v>495</v>
      </c>
      <c r="C268" s="44" t="s">
        <v>0</v>
      </c>
      <c r="D268" s="31">
        <v>6781</v>
      </c>
      <c r="E268" s="31">
        <f>E269</f>
        <v>6781</v>
      </c>
      <c r="F268" s="31">
        <f t="shared" ref="F268:H269" si="125">F269</f>
        <v>4297.82</v>
      </c>
      <c r="G268" s="31">
        <f t="shared" si="125"/>
        <v>4297.82</v>
      </c>
      <c r="H268" s="7">
        <f t="shared" si="125"/>
        <v>3732.1686199999999</v>
      </c>
      <c r="I268" s="31">
        <f t="shared" si="96"/>
        <v>55.038617018138915</v>
      </c>
      <c r="J268" s="31">
        <f t="shared" si="98"/>
        <v>86.838644242895242</v>
      </c>
    </row>
    <row r="269" spans="1:10" ht="38.25">
      <c r="A269" s="43" t="s">
        <v>148</v>
      </c>
      <c r="B269" s="44" t="s">
        <v>495</v>
      </c>
      <c r="C269" s="44" t="s">
        <v>149</v>
      </c>
      <c r="D269" s="31">
        <v>6781</v>
      </c>
      <c r="E269" s="31">
        <f>E270</f>
        <v>6781</v>
      </c>
      <c r="F269" s="31">
        <f t="shared" si="125"/>
        <v>4297.82</v>
      </c>
      <c r="G269" s="31">
        <f t="shared" si="125"/>
        <v>4297.82</v>
      </c>
      <c r="H269" s="7">
        <f t="shared" si="125"/>
        <v>3732.1686199999999</v>
      </c>
      <c r="I269" s="31">
        <f t="shared" si="96"/>
        <v>55.038617018138915</v>
      </c>
      <c r="J269" s="31">
        <f t="shared" si="98"/>
        <v>86.838644242895242</v>
      </c>
    </row>
    <row r="270" spans="1:10">
      <c r="A270" s="43" t="s">
        <v>150</v>
      </c>
      <c r="B270" s="44" t="s">
        <v>495</v>
      </c>
      <c r="C270" s="44" t="s">
        <v>151</v>
      </c>
      <c r="D270" s="31">
        <v>6781</v>
      </c>
      <c r="E270" s="31">
        <f>ведомство!H1075</f>
        <v>6781</v>
      </c>
      <c r="F270" s="31">
        <f>ведомство!I1075</f>
        <v>4297.82</v>
      </c>
      <c r="G270" s="31">
        <f>ведомство!J1075</f>
        <v>4297.82</v>
      </c>
      <c r="H270" s="7">
        <f>ведомство!K1075</f>
        <v>3732.1686199999999</v>
      </c>
      <c r="I270" s="31">
        <f t="shared" ref="I270:I333" si="126">H270/E270*100</f>
        <v>55.038617018138915</v>
      </c>
      <c r="J270" s="31">
        <f t="shared" ref="J270:J333" si="127">H270/F270*100</f>
        <v>86.838644242895242</v>
      </c>
    </row>
    <row r="271" spans="1:10">
      <c r="A271" s="43" t="s">
        <v>146</v>
      </c>
      <c r="B271" s="44" t="s">
        <v>496</v>
      </c>
      <c r="C271" s="44" t="s">
        <v>0</v>
      </c>
      <c r="D271" s="31">
        <v>52077.599999999999</v>
      </c>
      <c r="E271" s="31">
        <f t="shared" ref="E271" si="128">E272+E274+E276+E278</f>
        <v>52077.599999999999</v>
      </c>
      <c r="F271" s="31">
        <f t="shared" ref="F271:H271" si="129">F272+F274+F276+F278</f>
        <v>35840.25</v>
      </c>
      <c r="G271" s="31">
        <f t="shared" si="129"/>
        <v>35840.25</v>
      </c>
      <c r="H271" s="7">
        <f t="shared" si="129"/>
        <v>34181.898690000002</v>
      </c>
      <c r="I271" s="31">
        <f t="shared" si="126"/>
        <v>65.636470747499885</v>
      </c>
      <c r="J271" s="31">
        <f t="shared" si="127"/>
        <v>95.37293598677465</v>
      </c>
    </row>
    <row r="272" spans="1:10" ht="38.25">
      <c r="A272" s="43" t="s">
        <v>148</v>
      </c>
      <c r="B272" s="44" t="s">
        <v>496</v>
      </c>
      <c r="C272" s="44" t="s">
        <v>149</v>
      </c>
      <c r="D272" s="31">
        <v>49756.1</v>
      </c>
      <c r="E272" s="31">
        <f>E273</f>
        <v>49756.1</v>
      </c>
      <c r="F272" s="31">
        <f t="shared" ref="F272:H272" si="130">F273</f>
        <v>33875.199999999997</v>
      </c>
      <c r="G272" s="31">
        <f t="shared" si="130"/>
        <v>33875.199999999997</v>
      </c>
      <c r="H272" s="7">
        <f t="shared" si="130"/>
        <v>32336.24252</v>
      </c>
      <c r="I272" s="31">
        <f t="shared" si="126"/>
        <v>64.989503839730205</v>
      </c>
      <c r="J272" s="31">
        <f t="shared" si="127"/>
        <v>95.456978910825626</v>
      </c>
    </row>
    <row r="273" spans="1:10">
      <c r="A273" s="43" t="s">
        <v>150</v>
      </c>
      <c r="B273" s="44" t="s">
        <v>496</v>
      </c>
      <c r="C273" s="44" t="s">
        <v>151</v>
      </c>
      <c r="D273" s="31">
        <v>49756.1</v>
      </c>
      <c r="E273" s="31">
        <f>ведомство!H1078</f>
        <v>49756.1</v>
      </c>
      <c r="F273" s="31">
        <f>ведомство!I1078</f>
        <v>33875.199999999997</v>
      </c>
      <c r="G273" s="31">
        <f>ведомство!J1078</f>
        <v>33875.199999999997</v>
      </c>
      <c r="H273" s="7">
        <f>ведомство!K1078</f>
        <v>32336.24252</v>
      </c>
      <c r="I273" s="31">
        <f t="shared" si="126"/>
        <v>64.989503839730205</v>
      </c>
      <c r="J273" s="31">
        <f t="shared" si="127"/>
        <v>95.456978910825626</v>
      </c>
    </row>
    <row r="274" spans="1:10">
      <c r="A274" s="43" t="s">
        <v>152</v>
      </c>
      <c r="B274" s="44" t="s">
        <v>496</v>
      </c>
      <c r="C274" s="44" t="s">
        <v>153</v>
      </c>
      <c r="D274" s="31">
        <v>2259.3000000000002</v>
      </c>
      <c r="E274" s="31">
        <f>E275</f>
        <v>2259.3000000000002</v>
      </c>
      <c r="F274" s="31">
        <f t="shared" ref="F274:H274" si="131">F275</f>
        <v>1904.3</v>
      </c>
      <c r="G274" s="31">
        <f t="shared" si="131"/>
        <v>1904.3</v>
      </c>
      <c r="H274" s="7">
        <f t="shared" si="131"/>
        <v>1785.1291699999999</v>
      </c>
      <c r="I274" s="31">
        <f t="shared" si="126"/>
        <v>79.012489266586982</v>
      </c>
      <c r="J274" s="31">
        <f t="shared" si="127"/>
        <v>93.742013863361862</v>
      </c>
    </row>
    <row r="275" spans="1:10" ht="25.5">
      <c r="A275" s="43" t="s">
        <v>154</v>
      </c>
      <c r="B275" s="44" t="s">
        <v>496</v>
      </c>
      <c r="C275" s="44" t="s">
        <v>155</v>
      </c>
      <c r="D275" s="31">
        <v>2259.3000000000002</v>
      </c>
      <c r="E275" s="31">
        <f>ведомство!H1080</f>
        <v>2259.3000000000002</v>
      </c>
      <c r="F275" s="31">
        <f>ведомство!I1080</f>
        <v>1904.3</v>
      </c>
      <c r="G275" s="31">
        <f>ведомство!J1080</f>
        <v>1904.3</v>
      </c>
      <c r="H275" s="7">
        <f>ведомство!K1080</f>
        <v>1785.1291699999999</v>
      </c>
      <c r="I275" s="31">
        <f t="shared" si="126"/>
        <v>79.012489266586982</v>
      </c>
      <c r="J275" s="31">
        <f t="shared" si="127"/>
        <v>93.742013863361862</v>
      </c>
    </row>
    <row r="276" spans="1:10">
      <c r="A276" s="43" t="s">
        <v>156</v>
      </c>
      <c r="B276" s="44" t="s">
        <v>496</v>
      </c>
      <c r="C276" s="44" t="s">
        <v>157</v>
      </c>
      <c r="D276" s="31">
        <v>60</v>
      </c>
      <c r="E276" s="31">
        <f>E277</f>
        <v>60</v>
      </c>
      <c r="F276" s="31">
        <f t="shared" ref="F276:H276" si="132">F277</f>
        <v>60</v>
      </c>
      <c r="G276" s="31">
        <f t="shared" si="132"/>
        <v>60</v>
      </c>
      <c r="H276" s="7">
        <f t="shared" si="132"/>
        <v>60</v>
      </c>
      <c r="I276" s="31">
        <f t="shared" si="126"/>
        <v>100</v>
      </c>
      <c r="J276" s="31">
        <f t="shared" si="127"/>
        <v>100</v>
      </c>
    </row>
    <row r="277" spans="1:10">
      <c r="A277" s="43" t="s">
        <v>158</v>
      </c>
      <c r="B277" s="44" t="s">
        <v>496</v>
      </c>
      <c r="C277" s="44" t="s">
        <v>159</v>
      </c>
      <c r="D277" s="31">
        <v>60</v>
      </c>
      <c r="E277" s="31">
        <f>ведомство!H1082</f>
        <v>60</v>
      </c>
      <c r="F277" s="31">
        <f>ведомство!I1082</f>
        <v>60</v>
      </c>
      <c r="G277" s="31">
        <f>ведомство!J1082</f>
        <v>60</v>
      </c>
      <c r="H277" s="7">
        <f>ведомство!K1082</f>
        <v>60</v>
      </c>
      <c r="I277" s="31">
        <f t="shared" si="126"/>
        <v>100</v>
      </c>
      <c r="J277" s="31">
        <f t="shared" si="127"/>
        <v>100</v>
      </c>
    </row>
    <row r="278" spans="1:10">
      <c r="A278" s="43" t="s">
        <v>160</v>
      </c>
      <c r="B278" s="44" t="s">
        <v>496</v>
      </c>
      <c r="C278" s="44" t="s">
        <v>161</v>
      </c>
      <c r="D278" s="31">
        <v>2.2000000000000002</v>
      </c>
      <c r="E278" s="31">
        <f>E279</f>
        <v>2.2000000000000002</v>
      </c>
      <c r="F278" s="31">
        <f t="shared" ref="F278:H278" si="133">F279</f>
        <v>0.75</v>
      </c>
      <c r="G278" s="31">
        <f t="shared" si="133"/>
        <v>0.75</v>
      </c>
      <c r="H278" s="7">
        <f t="shared" si="133"/>
        <v>0.52700000000000002</v>
      </c>
      <c r="I278" s="31">
        <f t="shared" si="126"/>
        <v>23.954545454545453</v>
      </c>
      <c r="J278" s="31">
        <f t="shared" si="127"/>
        <v>70.266666666666666</v>
      </c>
    </row>
    <row r="279" spans="1:10">
      <c r="A279" s="43" t="s">
        <v>162</v>
      </c>
      <c r="B279" s="44" t="s">
        <v>496</v>
      </c>
      <c r="C279" s="44" t="s">
        <v>163</v>
      </c>
      <c r="D279" s="31">
        <v>2.2000000000000002</v>
      </c>
      <c r="E279" s="31">
        <f>ведомство!H1084</f>
        <v>2.2000000000000002</v>
      </c>
      <c r="F279" s="31">
        <f>ведомство!I1084</f>
        <v>0.75</v>
      </c>
      <c r="G279" s="31">
        <f>ведомство!J1084</f>
        <v>0.75</v>
      </c>
      <c r="H279" s="7">
        <f>ведомство!K1084</f>
        <v>0.52700000000000002</v>
      </c>
      <c r="I279" s="31">
        <f t="shared" si="126"/>
        <v>23.954545454545453</v>
      </c>
      <c r="J279" s="31">
        <f t="shared" si="127"/>
        <v>70.266666666666666</v>
      </c>
    </row>
    <row r="280" spans="1:10">
      <c r="A280" s="43" t="s">
        <v>128</v>
      </c>
      <c r="B280" s="44" t="s">
        <v>478</v>
      </c>
      <c r="C280" s="44" t="s">
        <v>0</v>
      </c>
      <c r="D280" s="31">
        <v>95417.1</v>
      </c>
      <c r="E280" s="31">
        <f t="shared" ref="E280:H281" si="134">E281</f>
        <v>95417.1</v>
      </c>
      <c r="F280" s="31">
        <f t="shared" si="134"/>
        <v>73731.369000000006</v>
      </c>
      <c r="G280" s="31">
        <f t="shared" si="134"/>
        <v>73731.369000000006</v>
      </c>
      <c r="H280" s="7">
        <f t="shared" si="134"/>
        <v>73731.369000000006</v>
      </c>
      <c r="I280" s="31">
        <f t="shared" si="126"/>
        <v>77.272699547565367</v>
      </c>
      <c r="J280" s="31">
        <f t="shared" si="127"/>
        <v>100</v>
      </c>
    </row>
    <row r="281" spans="1:10" ht="25.5">
      <c r="A281" s="43" t="s">
        <v>130</v>
      </c>
      <c r="B281" s="44" t="s">
        <v>478</v>
      </c>
      <c r="C281" s="44" t="s">
        <v>131</v>
      </c>
      <c r="D281" s="31">
        <v>95417.1</v>
      </c>
      <c r="E281" s="31">
        <f>E282</f>
        <v>95417.1</v>
      </c>
      <c r="F281" s="31">
        <f t="shared" si="134"/>
        <v>73731.369000000006</v>
      </c>
      <c r="G281" s="31">
        <f t="shared" si="134"/>
        <v>73731.369000000006</v>
      </c>
      <c r="H281" s="7">
        <f t="shared" si="134"/>
        <v>73731.369000000006</v>
      </c>
      <c r="I281" s="31">
        <f t="shared" si="126"/>
        <v>77.272699547565367</v>
      </c>
      <c r="J281" s="31">
        <f t="shared" si="127"/>
        <v>100</v>
      </c>
    </row>
    <row r="282" spans="1:10">
      <c r="A282" s="43" t="s">
        <v>165</v>
      </c>
      <c r="B282" s="44" t="s">
        <v>478</v>
      </c>
      <c r="C282" s="44" t="s">
        <v>166</v>
      </c>
      <c r="D282" s="31">
        <v>95417.1</v>
      </c>
      <c r="E282" s="31">
        <f>ведомство!H1000</f>
        <v>95417.1</v>
      </c>
      <c r="F282" s="31">
        <f>ведомство!I1000</f>
        <v>73731.369000000006</v>
      </c>
      <c r="G282" s="31">
        <f>ведомство!J1000</f>
        <v>73731.369000000006</v>
      </c>
      <c r="H282" s="7">
        <f>ведомство!K1000</f>
        <v>73731.369000000006</v>
      </c>
      <c r="I282" s="31">
        <f t="shared" si="126"/>
        <v>77.272699547565367</v>
      </c>
      <c r="J282" s="31">
        <f t="shared" si="127"/>
        <v>100</v>
      </c>
    </row>
    <row r="283" spans="1:10">
      <c r="A283" s="43" t="s">
        <v>485</v>
      </c>
      <c r="B283" s="44" t="s">
        <v>497</v>
      </c>
      <c r="C283" s="44" t="s">
        <v>0</v>
      </c>
      <c r="D283" s="31">
        <v>14800</v>
      </c>
      <c r="E283" s="31">
        <f>E284+E286+E289</f>
        <v>14800</v>
      </c>
      <c r="F283" s="31">
        <f t="shared" ref="F283:H283" si="135">F284+F286+F289</f>
        <v>4072</v>
      </c>
      <c r="G283" s="31">
        <f t="shared" si="135"/>
        <v>4072</v>
      </c>
      <c r="H283" s="7">
        <f t="shared" si="135"/>
        <v>3505.5437499999998</v>
      </c>
      <c r="I283" s="31">
        <f t="shared" si="126"/>
        <v>23.686106418918918</v>
      </c>
      <c r="J283" s="31">
        <f t="shared" si="127"/>
        <v>86.088991895874258</v>
      </c>
    </row>
    <row r="284" spans="1:10">
      <c r="A284" s="43" t="s">
        <v>152</v>
      </c>
      <c r="B284" s="44" t="s">
        <v>497</v>
      </c>
      <c r="C284" s="44" t="s">
        <v>153</v>
      </c>
      <c r="D284" s="31">
        <v>450</v>
      </c>
      <c r="E284" s="31">
        <f>E285</f>
        <v>450</v>
      </c>
      <c r="F284" s="31">
        <f t="shared" ref="F284:H284" si="136">F285</f>
        <v>422</v>
      </c>
      <c r="G284" s="31">
        <f t="shared" si="136"/>
        <v>422</v>
      </c>
      <c r="H284" s="7">
        <f t="shared" si="136"/>
        <v>297.04374999999999</v>
      </c>
      <c r="I284" s="31">
        <f t="shared" si="126"/>
        <v>66.009722222222223</v>
      </c>
      <c r="J284" s="31">
        <f t="shared" si="127"/>
        <v>70.389514218009481</v>
      </c>
    </row>
    <row r="285" spans="1:10" ht="25.5">
      <c r="A285" s="43" t="s">
        <v>154</v>
      </c>
      <c r="B285" s="44" t="s">
        <v>497</v>
      </c>
      <c r="C285" s="44" t="s">
        <v>155</v>
      </c>
      <c r="D285" s="31">
        <v>450</v>
      </c>
      <c r="E285" s="31">
        <f>ведомство!H1087</f>
        <v>450</v>
      </c>
      <c r="F285" s="31">
        <f>ведомство!I1087</f>
        <v>422</v>
      </c>
      <c r="G285" s="31">
        <f>ведомство!J1087</f>
        <v>422</v>
      </c>
      <c r="H285" s="7">
        <f>ведомство!K1087</f>
        <v>297.04374999999999</v>
      </c>
      <c r="I285" s="31">
        <f t="shared" si="126"/>
        <v>66.009722222222223</v>
      </c>
      <c r="J285" s="31">
        <f t="shared" si="127"/>
        <v>70.389514218009481</v>
      </c>
    </row>
    <row r="286" spans="1:10">
      <c r="A286" s="43" t="s">
        <v>156</v>
      </c>
      <c r="B286" s="44" t="s">
        <v>497</v>
      </c>
      <c r="C286" s="44" t="s">
        <v>157</v>
      </c>
      <c r="D286" s="31">
        <v>12500</v>
      </c>
      <c r="E286" s="31">
        <f>E287+E288</f>
        <v>12500</v>
      </c>
      <c r="F286" s="31">
        <f t="shared" ref="F286:H286" si="137">F287+F288</f>
        <v>2500</v>
      </c>
      <c r="G286" s="31">
        <f t="shared" si="137"/>
        <v>2500</v>
      </c>
      <c r="H286" s="7">
        <f t="shared" si="137"/>
        <v>2058.5</v>
      </c>
      <c r="I286" s="31">
        <f t="shared" si="126"/>
        <v>16.468</v>
      </c>
      <c r="J286" s="31">
        <f t="shared" si="127"/>
        <v>82.34</v>
      </c>
    </row>
    <row r="287" spans="1:10">
      <c r="A287" s="43" t="s">
        <v>438</v>
      </c>
      <c r="B287" s="44" t="s">
        <v>497</v>
      </c>
      <c r="C287" s="44" t="s">
        <v>439</v>
      </c>
      <c r="D287" s="31">
        <v>2500</v>
      </c>
      <c r="E287" s="31">
        <f>ведомство!H1089</f>
        <v>2500</v>
      </c>
      <c r="F287" s="31">
        <f>ведомство!I1089</f>
        <v>2500</v>
      </c>
      <c r="G287" s="31">
        <f>ведомство!J1089</f>
        <v>2500</v>
      </c>
      <c r="H287" s="7">
        <f>ведомство!K1089</f>
        <v>2058.5</v>
      </c>
      <c r="I287" s="31">
        <f t="shared" si="126"/>
        <v>82.34</v>
      </c>
      <c r="J287" s="31">
        <f t="shared" si="127"/>
        <v>82.34</v>
      </c>
    </row>
    <row r="288" spans="1:10">
      <c r="A288" s="43" t="s">
        <v>158</v>
      </c>
      <c r="B288" s="44" t="s">
        <v>497</v>
      </c>
      <c r="C288" s="44" t="s">
        <v>159</v>
      </c>
      <c r="D288" s="31">
        <v>10000</v>
      </c>
      <c r="E288" s="31">
        <f>ведомство!H1090</f>
        <v>10000</v>
      </c>
      <c r="F288" s="31">
        <f>ведомство!I1090</f>
        <v>0</v>
      </c>
      <c r="G288" s="31">
        <f>ведомство!J1090</f>
        <v>0</v>
      </c>
      <c r="H288" s="7">
        <f>ведомство!K1090</f>
        <v>0</v>
      </c>
      <c r="I288" s="31">
        <f t="shared" si="126"/>
        <v>0</v>
      </c>
      <c r="J288" s="31">
        <v>0</v>
      </c>
    </row>
    <row r="289" spans="1:10" ht="25.5">
      <c r="A289" s="43" t="s">
        <v>130</v>
      </c>
      <c r="B289" s="44" t="s">
        <v>497</v>
      </c>
      <c r="C289" s="44" t="s">
        <v>131</v>
      </c>
      <c r="D289" s="31">
        <v>1850</v>
      </c>
      <c r="E289" s="31">
        <f>E290</f>
        <v>1850</v>
      </c>
      <c r="F289" s="31">
        <f t="shared" ref="F289:H289" si="138">F290</f>
        <v>1150</v>
      </c>
      <c r="G289" s="31">
        <f t="shared" si="138"/>
        <v>1150</v>
      </c>
      <c r="H289" s="7">
        <f t="shared" si="138"/>
        <v>1150</v>
      </c>
      <c r="I289" s="31">
        <f t="shared" si="126"/>
        <v>62.162162162162161</v>
      </c>
      <c r="J289" s="31">
        <f t="shared" si="127"/>
        <v>100</v>
      </c>
    </row>
    <row r="290" spans="1:10">
      <c r="A290" s="43" t="s">
        <v>165</v>
      </c>
      <c r="B290" s="44" t="s">
        <v>497</v>
      </c>
      <c r="C290" s="44" t="s">
        <v>166</v>
      </c>
      <c r="D290" s="31">
        <v>1850</v>
      </c>
      <c r="E290" s="31">
        <f>ведомство!H1092</f>
        <v>1850</v>
      </c>
      <c r="F290" s="31">
        <f>ведомство!I1092</f>
        <v>1150</v>
      </c>
      <c r="G290" s="31">
        <f>ведомство!J1092</f>
        <v>1150</v>
      </c>
      <c r="H290" s="7">
        <f>ведомство!K1092</f>
        <v>1150</v>
      </c>
      <c r="I290" s="31">
        <f t="shared" si="126"/>
        <v>62.162162162162161</v>
      </c>
      <c r="J290" s="31">
        <f t="shared" si="127"/>
        <v>100</v>
      </c>
    </row>
    <row r="291" spans="1:10" ht="51">
      <c r="A291" s="43" t="s">
        <v>498</v>
      </c>
      <c r="B291" s="44" t="s">
        <v>499</v>
      </c>
      <c r="C291" s="44" t="s">
        <v>0</v>
      </c>
      <c r="D291" s="31">
        <v>329368.5</v>
      </c>
      <c r="E291" s="51">
        <f>E292</f>
        <v>329368.5</v>
      </c>
      <c r="F291" s="51">
        <f t="shared" ref="F291:H292" si="139">F292</f>
        <v>309557.3</v>
      </c>
      <c r="G291" s="51">
        <f t="shared" si="139"/>
        <v>309557.3</v>
      </c>
      <c r="H291" s="23">
        <f t="shared" si="139"/>
        <v>309557.3</v>
      </c>
      <c r="I291" s="31">
        <f t="shared" si="126"/>
        <v>93.98509572105408</v>
      </c>
      <c r="J291" s="31">
        <f t="shared" si="127"/>
        <v>100</v>
      </c>
    </row>
    <row r="292" spans="1:10">
      <c r="A292" s="43" t="s">
        <v>105</v>
      </c>
      <c r="B292" s="44" t="s">
        <v>499</v>
      </c>
      <c r="C292" s="44" t="s">
        <v>106</v>
      </c>
      <c r="D292" s="31">
        <v>329368.5</v>
      </c>
      <c r="E292" s="31">
        <f>E293</f>
        <v>329368.5</v>
      </c>
      <c r="F292" s="31">
        <f t="shared" si="139"/>
        <v>309557.3</v>
      </c>
      <c r="G292" s="31">
        <f t="shared" si="139"/>
        <v>309557.3</v>
      </c>
      <c r="H292" s="7">
        <f t="shared" si="139"/>
        <v>309557.3</v>
      </c>
      <c r="I292" s="31">
        <f t="shared" si="126"/>
        <v>93.98509572105408</v>
      </c>
      <c r="J292" s="31">
        <f t="shared" si="127"/>
        <v>100</v>
      </c>
    </row>
    <row r="293" spans="1:10">
      <c r="A293" s="43" t="s">
        <v>144</v>
      </c>
      <c r="B293" s="44" t="s">
        <v>499</v>
      </c>
      <c r="C293" s="44" t="s">
        <v>145</v>
      </c>
      <c r="D293" s="31">
        <v>329368.5</v>
      </c>
      <c r="E293" s="31">
        <f>ведомство!H1095</f>
        <v>329368.5</v>
      </c>
      <c r="F293" s="31">
        <f>ведомство!I1095</f>
        <v>309557.3</v>
      </c>
      <c r="G293" s="31">
        <f>ведомство!J1095</f>
        <v>309557.3</v>
      </c>
      <c r="H293" s="7">
        <f>ведомство!K1095</f>
        <v>309557.3</v>
      </c>
      <c r="I293" s="31">
        <f t="shared" si="126"/>
        <v>93.98509572105408</v>
      </c>
      <c r="J293" s="31">
        <f t="shared" si="127"/>
        <v>100</v>
      </c>
    </row>
    <row r="294" spans="1:10">
      <c r="A294" s="40" t="s">
        <v>0</v>
      </c>
      <c r="B294" s="65" t="s">
        <v>0</v>
      </c>
      <c r="C294" s="41" t="s">
        <v>0</v>
      </c>
      <c r="D294" s="42" t="s">
        <v>0</v>
      </c>
      <c r="E294" s="42"/>
      <c r="F294" s="42"/>
      <c r="G294" s="42"/>
      <c r="H294" s="5"/>
      <c r="I294" s="31"/>
      <c r="J294" s="31"/>
    </row>
    <row r="295" spans="1:10">
      <c r="A295" s="40" t="s">
        <v>451</v>
      </c>
      <c r="B295" s="41" t="s">
        <v>452</v>
      </c>
      <c r="C295" s="41" t="s">
        <v>0</v>
      </c>
      <c r="D295" s="42">
        <v>8170</v>
      </c>
      <c r="E295" s="42">
        <f>E296+E301</f>
        <v>8170</v>
      </c>
      <c r="F295" s="42">
        <f t="shared" ref="F295:H295" si="140">F296+F301</f>
        <v>7699.5</v>
      </c>
      <c r="G295" s="42">
        <f t="shared" si="140"/>
        <v>7699.5</v>
      </c>
      <c r="H295" s="5">
        <f t="shared" si="140"/>
        <v>7609.7350000000006</v>
      </c>
      <c r="I295" s="42">
        <f t="shared" si="126"/>
        <v>93.14241126070992</v>
      </c>
      <c r="J295" s="42">
        <f t="shared" si="127"/>
        <v>98.83414507435549</v>
      </c>
    </row>
    <row r="296" spans="1:10">
      <c r="A296" s="43" t="s">
        <v>453</v>
      </c>
      <c r="B296" s="44" t="s">
        <v>454</v>
      </c>
      <c r="C296" s="44" t="s">
        <v>0</v>
      </c>
      <c r="D296" s="31">
        <v>7500</v>
      </c>
      <c r="E296" s="31">
        <f>E299+E297</f>
        <v>7500</v>
      </c>
      <c r="F296" s="31">
        <f t="shared" ref="F296:H296" si="141">F299+F297</f>
        <v>7500</v>
      </c>
      <c r="G296" s="31">
        <f t="shared" si="141"/>
        <v>7500</v>
      </c>
      <c r="H296" s="7">
        <f t="shared" si="141"/>
        <v>7414.4350000000004</v>
      </c>
      <c r="I296" s="31">
        <f t="shared" si="126"/>
        <v>98.859133333333332</v>
      </c>
      <c r="J296" s="31">
        <f t="shared" si="127"/>
        <v>98.859133333333332</v>
      </c>
    </row>
    <row r="297" spans="1:10" s="52" customFormat="1">
      <c r="A297" s="43" t="s">
        <v>156</v>
      </c>
      <c r="B297" s="44" t="s">
        <v>454</v>
      </c>
      <c r="C297" s="44">
        <v>300</v>
      </c>
      <c r="D297" s="31"/>
      <c r="E297" s="31">
        <f>E298</f>
        <v>7410</v>
      </c>
      <c r="F297" s="31">
        <f t="shared" ref="F297:H297" si="142">F298</f>
        <v>7410</v>
      </c>
      <c r="G297" s="31">
        <f t="shared" si="142"/>
        <v>7410</v>
      </c>
      <c r="H297" s="7">
        <f t="shared" si="142"/>
        <v>7324.4350000000004</v>
      </c>
      <c r="I297" s="31">
        <f t="shared" si="126"/>
        <v>98.845276653171396</v>
      </c>
      <c r="J297" s="31">
        <f t="shared" si="127"/>
        <v>98.845276653171396</v>
      </c>
    </row>
    <row r="298" spans="1:10" s="52" customFormat="1">
      <c r="A298" s="43" t="s">
        <v>438</v>
      </c>
      <c r="B298" s="44" t="s">
        <v>454</v>
      </c>
      <c r="C298" s="44">
        <v>350</v>
      </c>
      <c r="D298" s="31"/>
      <c r="E298" s="31">
        <f>ведомство!H912</f>
        <v>7410</v>
      </c>
      <c r="F298" s="31">
        <f>ведомство!I912</f>
        <v>7410</v>
      </c>
      <c r="G298" s="31">
        <f>ведомство!J912</f>
        <v>7410</v>
      </c>
      <c r="H298" s="7">
        <f>ведомство!K912</f>
        <v>7324.4350000000004</v>
      </c>
      <c r="I298" s="31">
        <f t="shared" si="126"/>
        <v>98.845276653171396</v>
      </c>
      <c r="J298" s="31">
        <f t="shared" si="127"/>
        <v>98.845276653171396</v>
      </c>
    </row>
    <row r="299" spans="1:10" ht="25.5">
      <c r="A299" s="43" t="s">
        <v>130</v>
      </c>
      <c r="B299" s="44" t="s">
        <v>454</v>
      </c>
      <c r="C299" s="44" t="s">
        <v>131</v>
      </c>
      <c r="D299" s="31">
        <v>7500</v>
      </c>
      <c r="E299" s="31">
        <f>E300</f>
        <v>90</v>
      </c>
      <c r="F299" s="31">
        <f t="shared" ref="F299:H299" si="143">F300</f>
        <v>90</v>
      </c>
      <c r="G299" s="31">
        <f t="shared" si="143"/>
        <v>90</v>
      </c>
      <c r="H299" s="7">
        <f t="shared" si="143"/>
        <v>90</v>
      </c>
      <c r="I299" s="31">
        <f t="shared" si="126"/>
        <v>100</v>
      </c>
      <c r="J299" s="31">
        <f t="shared" si="127"/>
        <v>100</v>
      </c>
    </row>
    <row r="300" spans="1:10" ht="25.5">
      <c r="A300" s="43" t="s">
        <v>248</v>
      </c>
      <c r="B300" s="44" t="s">
        <v>454</v>
      </c>
      <c r="C300" s="44" t="s">
        <v>249</v>
      </c>
      <c r="D300" s="31">
        <v>7500</v>
      </c>
      <c r="E300" s="31">
        <f>ведомство!H914</f>
        <v>90</v>
      </c>
      <c r="F300" s="31">
        <f>ведомство!I914</f>
        <v>90</v>
      </c>
      <c r="G300" s="31">
        <f>ведомство!J914</f>
        <v>90</v>
      </c>
      <c r="H300" s="7">
        <f>ведомство!K914</f>
        <v>90</v>
      </c>
      <c r="I300" s="31">
        <f t="shared" si="126"/>
        <v>100</v>
      </c>
      <c r="J300" s="31">
        <f t="shared" si="127"/>
        <v>100</v>
      </c>
    </row>
    <row r="301" spans="1:10">
      <c r="A301" s="43" t="s">
        <v>485</v>
      </c>
      <c r="B301" s="44" t="s">
        <v>500</v>
      </c>
      <c r="C301" s="44" t="s">
        <v>0</v>
      </c>
      <c r="D301" s="31">
        <v>670</v>
      </c>
      <c r="E301" s="31">
        <f>E302+E304</f>
        <v>670</v>
      </c>
      <c r="F301" s="31">
        <f t="shared" ref="F301:H301" si="144">F302+F304</f>
        <v>199.5</v>
      </c>
      <c r="G301" s="31">
        <f t="shared" si="144"/>
        <v>199.5</v>
      </c>
      <c r="H301" s="7">
        <f t="shared" si="144"/>
        <v>195.3</v>
      </c>
      <c r="I301" s="31">
        <f t="shared" si="126"/>
        <v>29.149253731343283</v>
      </c>
      <c r="J301" s="31">
        <f t="shared" si="127"/>
        <v>97.894736842105274</v>
      </c>
    </row>
    <row r="302" spans="1:10">
      <c r="A302" s="43" t="s">
        <v>152</v>
      </c>
      <c r="B302" s="44" t="s">
        <v>500</v>
      </c>
      <c r="C302" s="44" t="s">
        <v>153</v>
      </c>
      <c r="D302" s="31">
        <v>8.4</v>
      </c>
      <c r="E302" s="31">
        <f>E303</f>
        <v>8.4</v>
      </c>
      <c r="F302" s="31">
        <f t="shared" ref="F302:H302" si="145">F303</f>
        <v>4.2</v>
      </c>
      <c r="G302" s="31">
        <f t="shared" si="145"/>
        <v>4.2</v>
      </c>
      <c r="H302" s="7">
        <f t="shared" si="145"/>
        <v>0</v>
      </c>
      <c r="I302" s="31">
        <f t="shared" si="126"/>
        <v>0</v>
      </c>
      <c r="J302" s="31">
        <f t="shared" si="127"/>
        <v>0</v>
      </c>
    </row>
    <row r="303" spans="1:10" ht="25.5">
      <c r="A303" s="43" t="s">
        <v>154</v>
      </c>
      <c r="B303" s="44" t="s">
        <v>500</v>
      </c>
      <c r="C303" s="44" t="s">
        <v>155</v>
      </c>
      <c r="D303" s="31">
        <v>8.4</v>
      </c>
      <c r="E303" s="31">
        <f>ведомство!H1099</f>
        <v>8.4</v>
      </c>
      <c r="F303" s="31">
        <f>ведомство!I1099</f>
        <v>4.2</v>
      </c>
      <c r="G303" s="31">
        <f>ведомство!J1099</f>
        <v>4.2</v>
      </c>
      <c r="H303" s="7">
        <f>ведомство!K1099</f>
        <v>0</v>
      </c>
      <c r="I303" s="31">
        <f t="shared" si="126"/>
        <v>0</v>
      </c>
      <c r="J303" s="31">
        <f t="shared" si="127"/>
        <v>0</v>
      </c>
    </row>
    <row r="304" spans="1:10">
      <c r="A304" s="43" t="s">
        <v>156</v>
      </c>
      <c r="B304" s="44" t="s">
        <v>500</v>
      </c>
      <c r="C304" s="44" t="s">
        <v>157</v>
      </c>
      <c r="D304" s="31">
        <v>661.6</v>
      </c>
      <c r="E304" s="31">
        <f>E305</f>
        <v>661.6</v>
      </c>
      <c r="F304" s="31">
        <f t="shared" ref="F304:H304" si="146">F305</f>
        <v>195.3</v>
      </c>
      <c r="G304" s="31">
        <f t="shared" si="146"/>
        <v>195.3</v>
      </c>
      <c r="H304" s="7">
        <f t="shared" si="146"/>
        <v>195.3</v>
      </c>
      <c r="I304" s="31">
        <f t="shared" si="126"/>
        <v>29.519347037484884</v>
      </c>
      <c r="J304" s="31">
        <f t="shared" si="127"/>
        <v>100</v>
      </c>
    </row>
    <row r="305" spans="1:10">
      <c r="A305" s="43" t="s">
        <v>158</v>
      </c>
      <c r="B305" s="44" t="s">
        <v>500</v>
      </c>
      <c r="C305" s="44" t="s">
        <v>159</v>
      </c>
      <c r="D305" s="31">
        <v>661.6</v>
      </c>
      <c r="E305" s="31">
        <f>ведомство!H1101</f>
        <v>661.6</v>
      </c>
      <c r="F305" s="31">
        <f>ведомство!I1101</f>
        <v>195.3</v>
      </c>
      <c r="G305" s="31">
        <f>ведомство!J1101</f>
        <v>195.3</v>
      </c>
      <c r="H305" s="7">
        <f>ведомство!K1101</f>
        <v>195.3</v>
      </c>
      <c r="I305" s="31">
        <f t="shared" si="126"/>
        <v>29.519347037484884</v>
      </c>
      <c r="J305" s="31">
        <f t="shared" si="127"/>
        <v>100</v>
      </c>
    </row>
    <row r="306" spans="1:10">
      <c r="A306" s="40" t="s">
        <v>0</v>
      </c>
      <c r="B306" s="65" t="s">
        <v>0</v>
      </c>
      <c r="C306" s="41" t="s">
        <v>0</v>
      </c>
      <c r="D306" s="42" t="s">
        <v>0</v>
      </c>
      <c r="E306" s="42"/>
      <c r="F306" s="42"/>
      <c r="G306" s="42"/>
      <c r="H306" s="5"/>
      <c r="I306" s="31"/>
      <c r="J306" s="31"/>
    </row>
    <row r="307" spans="1:10" ht="25.5">
      <c r="A307" s="40" t="s">
        <v>455</v>
      </c>
      <c r="B307" s="41" t="s">
        <v>456</v>
      </c>
      <c r="C307" s="41" t="s">
        <v>0</v>
      </c>
      <c r="D307" s="42">
        <v>6374.4</v>
      </c>
      <c r="E307" s="42">
        <f>E308+E311+E314</f>
        <v>6374.4</v>
      </c>
      <c r="F307" s="42">
        <f t="shared" ref="F307:H307" si="147">F308+F311+F314</f>
        <v>3821.0039999999999</v>
      </c>
      <c r="G307" s="42">
        <f t="shared" si="147"/>
        <v>3821.0039999999999</v>
      </c>
      <c r="H307" s="5">
        <f t="shared" si="147"/>
        <v>3821.0039999999999</v>
      </c>
      <c r="I307" s="42">
        <f t="shared" si="126"/>
        <v>59.9429593373494</v>
      </c>
      <c r="J307" s="42">
        <f t="shared" si="127"/>
        <v>100</v>
      </c>
    </row>
    <row r="308" spans="1:10">
      <c r="A308" s="43" t="s">
        <v>128</v>
      </c>
      <c r="B308" s="44" t="s">
        <v>483</v>
      </c>
      <c r="C308" s="44" t="s">
        <v>0</v>
      </c>
      <c r="D308" s="31">
        <v>4665.7</v>
      </c>
      <c r="E308" s="31">
        <f>E309</f>
        <v>4665.7</v>
      </c>
      <c r="F308" s="31">
        <f t="shared" ref="F308:H309" si="148">F309</f>
        <v>3696.5039999999999</v>
      </c>
      <c r="G308" s="31">
        <f t="shared" si="148"/>
        <v>3696.5039999999999</v>
      </c>
      <c r="H308" s="7">
        <f t="shared" si="148"/>
        <v>3696.5039999999999</v>
      </c>
      <c r="I308" s="31">
        <f t="shared" si="126"/>
        <v>79.227211350922687</v>
      </c>
      <c r="J308" s="31">
        <f t="shared" si="127"/>
        <v>100</v>
      </c>
    </row>
    <row r="309" spans="1:10" ht="25.5">
      <c r="A309" s="43" t="s">
        <v>130</v>
      </c>
      <c r="B309" s="44" t="s">
        <v>483</v>
      </c>
      <c r="C309" s="44" t="s">
        <v>131</v>
      </c>
      <c r="D309" s="31">
        <v>4665.7</v>
      </c>
      <c r="E309" s="31">
        <f>E310</f>
        <v>4665.7</v>
      </c>
      <c r="F309" s="31">
        <f t="shared" si="148"/>
        <v>3696.5039999999999</v>
      </c>
      <c r="G309" s="31">
        <f t="shared" si="148"/>
        <v>3696.5039999999999</v>
      </c>
      <c r="H309" s="7">
        <f t="shared" si="148"/>
        <v>3696.5039999999999</v>
      </c>
      <c r="I309" s="31">
        <f t="shared" si="126"/>
        <v>79.227211350922687</v>
      </c>
      <c r="J309" s="31">
        <f t="shared" si="127"/>
        <v>100</v>
      </c>
    </row>
    <row r="310" spans="1:10">
      <c r="A310" s="43" t="s">
        <v>132</v>
      </c>
      <c r="B310" s="44" t="s">
        <v>483</v>
      </c>
      <c r="C310" s="44" t="s">
        <v>133</v>
      </c>
      <c r="D310" s="31">
        <v>4665.7</v>
      </c>
      <c r="E310" s="31">
        <f>ведомство!H1015</f>
        <v>4665.7</v>
      </c>
      <c r="F310" s="31">
        <f>ведомство!I1015</f>
        <v>3696.5039999999999</v>
      </c>
      <c r="G310" s="31">
        <f>ведомство!J1015</f>
        <v>3696.5039999999999</v>
      </c>
      <c r="H310" s="7">
        <f>ведомство!K1015</f>
        <v>3696.5039999999999</v>
      </c>
      <c r="I310" s="31">
        <f t="shared" si="126"/>
        <v>79.227211350922687</v>
      </c>
      <c r="J310" s="31">
        <f t="shared" si="127"/>
        <v>100</v>
      </c>
    </row>
    <row r="311" spans="1:10">
      <c r="A311" s="43" t="s">
        <v>453</v>
      </c>
      <c r="B311" s="44" t="s">
        <v>457</v>
      </c>
      <c r="C311" s="44" t="s">
        <v>0</v>
      </c>
      <c r="D311" s="31">
        <v>1708.7</v>
      </c>
      <c r="E311" s="31">
        <f>E312</f>
        <v>1708.7</v>
      </c>
      <c r="F311" s="31">
        <f t="shared" ref="F311:H312" si="149">F312</f>
        <v>124.5</v>
      </c>
      <c r="G311" s="31">
        <f t="shared" si="149"/>
        <v>124.5</v>
      </c>
      <c r="H311" s="7">
        <f t="shared" si="149"/>
        <v>124.5</v>
      </c>
      <c r="I311" s="31">
        <f t="shared" si="126"/>
        <v>7.2862410019312929</v>
      </c>
      <c r="J311" s="31">
        <f t="shared" si="127"/>
        <v>100</v>
      </c>
    </row>
    <row r="312" spans="1:10" ht="25.5">
      <c r="A312" s="43" t="s">
        <v>130</v>
      </c>
      <c r="B312" s="44" t="s">
        <v>457</v>
      </c>
      <c r="C312" s="44" t="s">
        <v>131</v>
      </c>
      <c r="D312" s="31">
        <v>1708.7</v>
      </c>
      <c r="E312" s="31">
        <f>E313</f>
        <v>1708.7</v>
      </c>
      <c r="F312" s="31">
        <f t="shared" si="149"/>
        <v>124.5</v>
      </c>
      <c r="G312" s="31">
        <f t="shared" si="149"/>
        <v>124.5</v>
      </c>
      <c r="H312" s="7">
        <f t="shared" si="149"/>
        <v>124.5</v>
      </c>
      <c r="I312" s="31">
        <f t="shared" si="126"/>
        <v>7.2862410019312929</v>
      </c>
      <c r="J312" s="31">
        <f t="shared" si="127"/>
        <v>100</v>
      </c>
    </row>
    <row r="313" spans="1:10">
      <c r="A313" s="43" t="s">
        <v>132</v>
      </c>
      <c r="B313" s="44" t="s">
        <v>457</v>
      </c>
      <c r="C313" s="44" t="s">
        <v>133</v>
      </c>
      <c r="D313" s="31">
        <v>1708.7</v>
      </c>
      <c r="E313" s="31">
        <f>ведомство!H918</f>
        <v>1708.7</v>
      </c>
      <c r="F313" s="31">
        <f>ведомство!I918</f>
        <v>124.5</v>
      </c>
      <c r="G313" s="31">
        <f>ведомство!J918</f>
        <v>124.5</v>
      </c>
      <c r="H313" s="7">
        <f>ведомство!K918</f>
        <v>124.5</v>
      </c>
      <c r="I313" s="31">
        <f t="shared" si="126"/>
        <v>7.2862410019312929</v>
      </c>
      <c r="J313" s="31">
        <f t="shared" si="127"/>
        <v>100</v>
      </c>
    </row>
    <row r="314" spans="1:10" s="33" customFormat="1">
      <c r="A314" s="43" t="s">
        <v>485</v>
      </c>
      <c r="B314" s="45" t="s">
        <v>1179</v>
      </c>
      <c r="C314" s="44"/>
      <c r="D314" s="31">
        <v>0</v>
      </c>
      <c r="E314" s="31">
        <f>E315</f>
        <v>0</v>
      </c>
      <c r="F314" s="31">
        <f t="shared" ref="F314:H315" si="150">F315</f>
        <v>0</v>
      </c>
      <c r="G314" s="31">
        <f t="shared" si="150"/>
        <v>0</v>
      </c>
      <c r="H314" s="7">
        <f t="shared" si="150"/>
        <v>0</v>
      </c>
      <c r="I314" s="31">
        <v>0</v>
      </c>
      <c r="J314" s="31">
        <v>0</v>
      </c>
    </row>
    <row r="315" spans="1:10" s="33" customFormat="1" ht="25.5">
      <c r="A315" s="43" t="s">
        <v>130</v>
      </c>
      <c r="B315" s="45" t="s">
        <v>1179</v>
      </c>
      <c r="C315" s="44">
        <v>600</v>
      </c>
      <c r="D315" s="31">
        <v>0</v>
      </c>
      <c r="E315" s="31">
        <f>E316</f>
        <v>0</v>
      </c>
      <c r="F315" s="31">
        <f t="shared" si="150"/>
        <v>0</v>
      </c>
      <c r="G315" s="31">
        <f t="shared" si="150"/>
        <v>0</v>
      </c>
      <c r="H315" s="7">
        <f t="shared" si="150"/>
        <v>0</v>
      </c>
      <c r="I315" s="31">
        <v>0</v>
      </c>
      <c r="J315" s="31">
        <v>0</v>
      </c>
    </row>
    <row r="316" spans="1:10" s="33" customFormat="1">
      <c r="A316" s="43" t="s">
        <v>132</v>
      </c>
      <c r="B316" s="45" t="s">
        <v>1179</v>
      </c>
      <c r="C316" s="44">
        <v>610</v>
      </c>
      <c r="D316" s="31">
        <v>0</v>
      </c>
      <c r="E316" s="31">
        <f>ведомство!H1104</f>
        <v>0</v>
      </c>
      <c r="F316" s="31">
        <f>ведомство!I1104</f>
        <v>0</v>
      </c>
      <c r="G316" s="31">
        <f>ведомство!J1104</f>
        <v>0</v>
      </c>
      <c r="H316" s="7">
        <f>ведомство!K1104</f>
        <v>0</v>
      </c>
      <c r="I316" s="31">
        <v>0</v>
      </c>
      <c r="J316" s="31">
        <v>0</v>
      </c>
    </row>
    <row r="317" spans="1:10">
      <c r="A317" s="40" t="s">
        <v>0</v>
      </c>
      <c r="B317" s="65" t="s">
        <v>0</v>
      </c>
      <c r="C317" s="41" t="s">
        <v>0</v>
      </c>
      <c r="D317" s="42" t="s">
        <v>0</v>
      </c>
      <c r="E317" s="42"/>
      <c r="F317" s="42"/>
      <c r="G317" s="42"/>
      <c r="H317" s="5"/>
      <c r="I317" s="31"/>
      <c r="J317" s="31"/>
    </row>
    <row r="318" spans="1:10" ht="25.5">
      <c r="A318" s="40" t="s">
        <v>187</v>
      </c>
      <c r="B318" s="41" t="s">
        <v>188</v>
      </c>
      <c r="C318" s="41" t="s">
        <v>0</v>
      </c>
      <c r="D318" s="42">
        <v>871240.1</v>
      </c>
      <c r="E318" s="42">
        <f>E319+E327+E330+E333+E336+E324</f>
        <v>895729.02015999996</v>
      </c>
      <c r="F318" s="42">
        <f t="shared" ref="F318:H318" si="151">F319+F327+F330+F333+F336+F324</f>
        <v>790062.97395660507</v>
      </c>
      <c r="G318" s="42">
        <f t="shared" si="151"/>
        <v>790062.97334000003</v>
      </c>
      <c r="H318" s="5">
        <f t="shared" si="151"/>
        <v>749134.85921999998</v>
      </c>
      <c r="I318" s="42">
        <f t="shared" si="126"/>
        <v>83.634094950522581</v>
      </c>
      <c r="J318" s="42">
        <f t="shared" si="127"/>
        <v>94.819638929332598</v>
      </c>
    </row>
    <row r="319" spans="1:10">
      <c r="A319" s="43" t="s">
        <v>189</v>
      </c>
      <c r="B319" s="44" t="s">
        <v>190</v>
      </c>
      <c r="C319" s="44" t="s">
        <v>0</v>
      </c>
      <c r="D319" s="31">
        <v>359936.4</v>
      </c>
      <c r="E319" s="31">
        <f>E320+E322</f>
        <v>359936.4</v>
      </c>
      <c r="F319" s="31">
        <f t="shared" ref="F319:H319" si="152">F320+F322</f>
        <v>328400.06423999998</v>
      </c>
      <c r="G319" s="31">
        <f t="shared" si="152"/>
        <v>328400.06423999998</v>
      </c>
      <c r="H319" s="7">
        <f t="shared" si="152"/>
        <v>315400.06423999998</v>
      </c>
      <c r="I319" s="31">
        <f t="shared" si="126"/>
        <v>87.62660965659488</v>
      </c>
      <c r="J319" s="31">
        <f t="shared" si="127"/>
        <v>96.041413685443317</v>
      </c>
    </row>
    <row r="320" spans="1:10">
      <c r="A320" s="43" t="s">
        <v>115</v>
      </c>
      <c r="B320" s="44" t="s">
        <v>190</v>
      </c>
      <c r="C320" s="44" t="s">
        <v>116</v>
      </c>
      <c r="D320" s="31">
        <v>40000</v>
      </c>
      <c r="E320" s="31">
        <f>E321</f>
        <v>40000</v>
      </c>
      <c r="F320" s="31">
        <f t="shared" ref="F320:H320" si="153">F321</f>
        <v>40000</v>
      </c>
      <c r="G320" s="31">
        <f t="shared" si="153"/>
        <v>40000</v>
      </c>
      <c r="H320" s="7">
        <f t="shared" si="153"/>
        <v>40000</v>
      </c>
      <c r="I320" s="31">
        <f t="shared" si="126"/>
        <v>100</v>
      </c>
      <c r="J320" s="31">
        <f t="shared" si="127"/>
        <v>100</v>
      </c>
    </row>
    <row r="321" spans="1:10" ht="63.75">
      <c r="A321" s="43" t="s">
        <v>117</v>
      </c>
      <c r="B321" s="44" t="s">
        <v>190</v>
      </c>
      <c r="C321" s="44" t="s">
        <v>118</v>
      </c>
      <c r="D321" s="31">
        <v>40000</v>
      </c>
      <c r="E321" s="31">
        <f>ведомство!H140</f>
        <v>40000</v>
      </c>
      <c r="F321" s="31">
        <f>ведомство!I140</f>
        <v>40000</v>
      </c>
      <c r="G321" s="31">
        <f>ведомство!J140</f>
        <v>40000</v>
      </c>
      <c r="H321" s="7">
        <f>ведомство!K140</f>
        <v>40000</v>
      </c>
      <c r="I321" s="31">
        <f t="shared" si="126"/>
        <v>100</v>
      </c>
      <c r="J321" s="31">
        <f t="shared" si="127"/>
        <v>100</v>
      </c>
    </row>
    <row r="322" spans="1:10">
      <c r="A322" s="43" t="s">
        <v>105</v>
      </c>
      <c r="B322" s="44" t="s">
        <v>190</v>
      </c>
      <c r="C322" s="44" t="s">
        <v>106</v>
      </c>
      <c r="D322" s="31">
        <v>319936.40000000002</v>
      </c>
      <c r="E322" s="31">
        <f>E323</f>
        <v>319936.40000000002</v>
      </c>
      <c r="F322" s="31">
        <f t="shared" ref="F322:H322" si="154">F323</f>
        <v>288400.06423999998</v>
      </c>
      <c r="G322" s="31">
        <f t="shared" si="154"/>
        <v>288400.06423999998</v>
      </c>
      <c r="H322" s="7">
        <f t="shared" si="154"/>
        <v>275400.06423999998</v>
      </c>
      <c r="I322" s="31">
        <f t="shared" si="126"/>
        <v>86.079628401144717</v>
      </c>
      <c r="J322" s="31">
        <f t="shared" si="127"/>
        <v>95.492372710020717</v>
      </c>
    </row>
    <row r="323" spans="1:10">
      <c r="A323" s="43" t="s">
        <v>144</v>
      </c>
      <c r="B323" s="44" t="s">
        <v>190</v>
      </c>
      <c r="C323" s="44" t="s">
        <v>145</v>
      </c>
      <c r="D323" s="31">
        <v>319936.40000000002</v>
      </c>
      <c r="E323" s="31">
        <f>ведомство!H142</f>
        <v>319936.40000000002</v>
      </c>
      <c r="F323" s="31">
        <f>ведомство!I142</f>
        <v>288400.06423999998</v>
      </c>
      <c r="G323" s="31">
        <f>ведомство!J142</f>
        <v>288400.06423999998</v>
      </c>
      <c r="H323" s="7">
        <f>ведомство!K142</f>
        <v>275400.06423999998</v>
      </c>
      <c r="I323" s="31">
        <f t="shared" si="126"/>
        <v>86.079628401144717</v>
      </c>
      <c r="J323" s="31">
        <f t="shared" si="127"/>
        <v>95.492372710020717</v>
      </c>
    </row>
    <row r="324" spans="1:10" s="35" customFormat="1" ht="25.5">
      <c r="A324" s="43" t="s">
        <v>1178</v>
      </c>
      <c r="B324" s="47" t="s">
        <v>1187</v>
      </c>
      <c r="C324" s="44"/>
      <c r="D324" s="31"/>
      <c r="E324" s="31">
        <f>E325</f>
        <v>24488.9</v>
      </c>
      <c r="F324" s="31">
        <f t="shared" ref="F324:H325" si="155">F325</f>
        <v>24488.9</v>
      </c>
      <c r="G324" s="31">
        <f t="shared" si="155"/>
        <v>24488.9</v>
      </c>
      <c r="H324" s="7">
        <f t="shared" si="155"/>
        <v>12555.785879999999</v>
      </c>
      <c r="I324" s="31">
        <f t="shared" si="126"/>
        <v>51.271334686327272</v>
      </c>
      <c r="J324" s="31">
        <f t="shared" si="127"/>
        <v>51.271334686327272</v>
      </c>
    </row>
    <row r="325" spans="1:10" s="35" customFormat="1">
      <c r="A325" s="43" t="s">
        <v>105</v>
      </c>
      <c r="B325" s="47" t="s">
        <v>1187</v>
      </c>
      <c r="C325" s="26">
        <v>500</v>
      </c>
      <c r="D325" s="31"/>
      <c r="E325" s="31">
        <f>E326</f>
        <v>24488.9</v>
      </c>
      <c r="F325" s="31">
        <f t="shared" si="155"/>
        <v>24488.9</v>
      </c>
      <c r="G325" s="31">
        <f t="shared" si="155"/>
        <v>24488.9</v>
      </c>
      <c r="H325" s="7">
        <f t="shared" si="155"/>
        <v>12555.785879999999</v>
      </c>
      <c r="I325" s="31">
        <f t="shared" si="126"/>
        <v>51.271334686327272</v>
      </c>
      <c r="J325" s="31">
        <f t="shared" si="127"/>
        <v>51.271334686327272</v>
      </c>
    </row>
    <row r="326" spans="1:10" s="35" customFormat="1">
      <c r="A326" s="43" t="s">
        <v>144</v>
      </c>
      <c r="B326" s="47" t="s">
        <v>1187</v>
      </c>
      <c r="C326" s="26">
        <v>520</v>
      </c>
      <c r="D326" s="31"/>
      <c r="E326" s="31">
        <f>ведомство!H963</f>
        <v>24488.9</v>
      </c>
      <c r="F326" s="31">
        <f>ведомство!I963</f>
        <v>24488.9</v>
      </c>
      <c r="G326" s="31">
        <f>ведомство!J963</f>
        <v>24488.9</v>
      </c>
      <c r="H326" s="7">
        <f>ведомство!K963</f>
        <v>12555.785879999999</v>
      </c>
      <c r="I326" s="31">
        <f t="shared" si="126"/>
        <v>51.271334686327272</v>
      </c>
      <c r="J326" s="31">
        <f t="shared" si="127"/>
        <v>51.271334686327272</v>
      </c>
    </row>
    <row r="327" spans="1:10">
      <c r="A327" s="43" t="s">
        <v>128</v>
      </c>
      <c r="B327" s="44" t="s">
        <v>191</v>
      </c>
      <c r="C327" s="44" t="s">
        <v>0</v>
      </c>
      <c r="D327" s="31">
        <v>41326.199999999997</v>
      </c>
      <c r="E327" s="31">
        <f>E328</f>
        <v>41326.243999999999</v>
      </c>
      <c r="F327" s="31">
        <f t="shared" ref="F327:H328" si="156">F328</f>
        <v>12474.444869999999</v>
      </c>
      <c r="G327" s="31">
        <f t="shared" si="156"/>
        <v>12474.444869999999</v>
      </c>
      <c r="H327" s="7">
        <f t="shared" si="156"/>
        <v>12474.444869999999</v>
      </c>
      <c r="I327" s="31">
        <f t="shared" si="126"/>
        <v>30.185285819829161</v>
      </c>
      <c r="J327" s="31">
        <f t="shared" si="127"/>
        <v>100</v>
      </c>
    </row>
    <row r="328" spans="1:10" ht="25.5">
      <c r="A328" s="43" t="s">
        <v>130</v>
      </c>
      <c r="B328" s="44" t="s">
        <v>191</v>
      </c>
      <c r="C328" s="44" t="s">
        <v>131</v>
      </c>
      <c r="D328" s="31">
        <v>41326.199999999997</v>
      </c>
      <c r="E328" s="31">
        <f>E329</f>
        <v>41326.243999999999</v>
      </c>
      <c r="F328" s="31">
        <f t="shared" si="156"/>
        <v>12474.444869999999</v>
      </c>
      <c r="G328" s="31">
        <f t="shared" si="156"/>
        <v>12474.444869999999</v>
      </c>
      <c r="H328" s="7">
        <f t="shared" si="156"/>
        <v>12474.444869999999</v>
      </c>
      <c r="I328" s="31">
        <f t="shared" si="126"/>
        <v>30.185285819829161</v>
      </c>
      <c r="J328" s="31">
        <f t="shared" si="127"/>
        <v>100</v>
      </c>
    </row>
    <row r="329" spans="1:10">
      <c r="A329" s="43" t="s">
        <v>132</v>
      </c>
      <c r="B329" s="44" t="s">
        <v>191</v>
      </c>
      <c r="C329" s="44" t="s">
        <v>133</v>
      </c>
      <c r="D329" s="31">
        <v>41326.199999999997</v>
      </c>
      <c r="E329" s="31">
        <f>ведомство!H185+ведомство!H159+ведомство!H145</f>
        <v>41326.243999999999</v>
      </c>
      <c r="F329" s="31">
        <f>ведомство!I185+ведомство!I159+ведомство!I145</f>
        <v>12474.444869999999</v>
      </c>
      <c r="G329" s="31">
        <f>ведомство!J185+ведомство!J159+ведомство!J145</f>
        <v>12474.444869999999</v>
      </c>
      <c r="H329" s="7">
        <f>ведомство!K185+ведомство!K159+ведомство!K145</f>
        <v>12474.444869999999</v>
      </c>
      <c r="I329" s="31">
        <f t="shared" si="126"/>
        <v>30.185285819829161</v>
      </c>
      <c r="J329" s="31">
        <f t="shared" si="127"/>
        <v>100</v>
      </c>
    </row>
    <row r="330" spans="1:10" ht="25.5">
      <c r="A330" s="43" t="s">
        <v>113</v>
      </c>
      <c r="B330" s="44" t="s">
        <v>205</v>
      </c>
      <c r="C330" s="44" t="s">
        <v>0</v>
      </c>
      <c r="D330" s="31">
        <v>38500</v>
      </c>
      <c r="E330" s="31">
        <f>E331</f>
        <v>38500</v>
      </c>
      <c r="F330" s="31">
        <f t="shared" ref="F330:H331" si="157">F331</f>
        <v>38471.59863</v>
      </c>
      <c r="G330" s="31">
        <f t="shared" si="157"/>
        <v>38471.59863</v>
      </c>
      <c r="H330" s="7">
        <f t="shared" si="157"/>
        <v>38471.59863</v>
      </c>
      <c r="I330" s="31">
        <f t="shared" si="126"/>
        <v>99.926230207792216</v>
      </c>
      <c r="J330" s="31">
        <f t="shared" si="127"/>
        <v>100</v>
      </c>
    </row>
    <row r="331" spans="1:10">
      <c r="A331" s="43" t="s">
        <v>115</v>
      </c>
      <c r="B331" s="44" t="s">
        <v>205</v>
      </c>
      <c r="C331" s="44" t="s">
        <v>116</v>
      </c>
      <c r="D331" s="31">
        <v>38500</v>
      </c>
      <c r="E331" s="31">
        <f>E332</f>
        <v>38500</v>
      </c>
      <c r="F331" s="31">
        <f t="shared" si="157"/>
        <v>38471.59863</v>
      </c>
      <c r="G331" s="31">
        <f t="shared" si="157"/>
        <v>38471.59863</v>
      </c>
      <c r="H331" s="7">
        <f t="shared" si="157"/>
        <v>38471.59863</v>
      </c>
      <c r="I331" s="31">
        <f t="shared" si="126"/>
        <v>99.926230207792216</v>
      </c>
      <c r="J331" s="31">
        <f t="shared" si="127"/>
        <v>100</v>
      </c>
    </row>
    <row r="332" spans="1:10" ht="63.75">
      <c r="A332" s="43" t="s">
        <v>117</v>
      </c>
      <c r="B332" s="44" t="s">
        <v>205</v>
      </c>
      <c r="C332" s="44" t="s">
        <v>118</v>
      </c>
      <c r="D332" s="31">
        <v>38500</v>
      </c>
      <c r="E332" s="31">
        <f>ведомство!H188</f>
        <v>38500</v>
      </c>
      <c r="F332" s="31">
        <f>ведомство!I188</f>
        <v>38471.59863</v>
      </c>
      <c r="G332" s="31">
        <f>ведомство!J188</f>
        <v>38471.59863</v>
      </c>
      <c r="H332" s="7">
        <f>ведомство!K188</f>
        <v>38471.59863</v>
      </c>
      <c r="I332" s="31">
        <f t="shared" si="126"/>
        <v>99.926230207792216</v>
      </c>
      <c r="J332" s="31">
        <f t="shared" si="127"/>
        <v>100</v>
      </c>
    </row>
    <row r="333" spans="1:10">
      <c r="A333" s="43" t="s">
        <v>142</v>
      </c>
      <c r="B333" s="44" t="s">
        <v>192</v>
      </c>
      <c r="C333" s="44" t="s">
        <v>0</v>
      </c>
      <c r="D333" s="31">
        <v>427477.5</v>
      </c>
      <c r="E333" s="31">
        <f>E334</f>
        <v>427477.47615999996</v>
      </c>
      <c r="F333" s="31">
        <f t="shared" ref="F333:H334" si="158">F334</f>
        <v>382227.96621660504</v>
      </c>
      <c r="G333" s="31">
        <f t="shared" si="158"/>
        <v>382227.9656</v>
      </c>
      <c r="H333" s="7">
        <f t="shared" si="158"/>
        <v>367832.9656</v>
      </c>
      <c r="I333" s="31">
        <f t="shared" si="126"/>
        <v>86.04733257626053</v>
      </c>
      <c r="J333" s="31">
        <f t="shared" si="127"/>
        <v>96.233922713952452</v>
      </c>
    </row>
    <row r="334" spans="1:10">
      <c r="A334" s="43" t="s">
        <v>105</v>
      </c>
      <c r="B334" s="44" t="s">
        <v>192</v>
      </c>
      <c r="C334" s="44" t="s">
        <v>106</v>
      </c>
      <c r="D334" s="31">
        <v>427477.5</v>
      </c>
      <c r="E334" s="31">
        <f>E335</f>
        <v>427477.47615999996</v>
      </c>
      <c r="F334" s="31">
        <f t="shared" si="158"/>
        <v>382227.96621660504</v>
      </c>
      <c r="G334" s="31">
        <f t="shared" si="158"/>
        <v>382227.9656</v>
      </c>
      <c r="H334" s="7">
        <f t="shared" si="158"/>
        <v>367832.9656</v>
      </c>
      <c r="I334" s="31">
        <f t="shared" ref="I334:I397" si="159">H334/E334*100</f>
        <v>86.04733257626053</v>
      </c>
      <c r="J334" s="31">
        <f t="shared" ref="J334:J397" si="160">H334/F334*100</f>
        <v>96.233922713952452</v>
      </c>
    </row>
    <row r="335" spans="1:10">
      <c r="A335" s="43" t="s">
        <v>144</v>
      </c>
      <c r="B335" s="44" t="s">
        <v>192</v>
      </c>
      <c r="C335" s="44" t="s">
        <v>145</v>
      </c>
      <c r="D335" s="31">
        <v>427477.5</v>
      </c>
      <c r="E335" s="31">
        <f>ведомство!H162+ведомство!H148+ведомство!H966</f>
        <v>427477.47615999996</v>
      </c>
      <c r="F335" s="31">
        <f>ведомство!I162+ведомство!I148+ведомство!I966</f>
        <v>382227.96621660504</v>
      </c>
      <c r="G335" s="31">
        <f>ведомство!J162+ведомство!J148+ведомство!J966</f>
        <v>382227.9656</v>
      </c>
      <c r="H335" s="7">
        <f>ведомство!K162+ведомство!K148+ведомство!K966</f>
        <v>367832.9656</v>
      </c>
      <c r="I335" s="31">
        <f t="shared" si="159"/>
        <v>86.04733257626053</v>
      </c>
      <c r="J335" s="31">
        <f t="shared" si="160"/>
        <v>96.233922713952452</v>
      </c>
    </row>
    <row r="336" spans="1:10">
      <c r="A336" s="43" t="s">
        <v>470</v>
      </c>
      <c r="B336" s="44" t="s">
        <v>471</v>
      </c>
      <c r="C336" s="44" t="s">
        <v>0</v>
      </c>
      <c r="D336" s="31">
        <v>4000</v>
      </c>
      <c r="E336" s="31">
        <f>E337</f>
        <v>4000</v>
      </c>
      <c r="F336" s="31">
        <f t="shared" ref="F336:H337" si="161">F337</f>
        <v>4000</v>
      </c>
      <c r="G336" s="31">
        <f t="shared" si="161"/>
        <v>4000</v>
      </c>
      <c r="H336" s="7">
        <f t="shared" si="161"/>
        <v>2400</v>
      </c>
      <c r="I336" s="31">
        <f t="shared" si="159"/>
        <v>60</v>
      </c>
      <c r="J336" s="31">
        <f t="shared" si="160"/>
        <v>60</v>
      </c>
    </row>
    <row r="337" spans="1:10">
      <c r="A337" s="43" t="s">
        <v>105</v>
      </c>
      <c r="B337" s="44" t="s">
        <v>471</v>
      </c>
      <c r="C337" s="44" t="s">
        <v>106</v>
      </c>
      <c r="D337" s="31">
        <v>4000</v>
      </c>
      <c r="E337" s="31">
        <f>E338</f>
        <v>4000</v>
      </c>
      <c r="F337" s="31">
        <f t="shared" si="161"/>
        <v>4000</v>
      </c>
      <c r="G337" s="31">
        <f t="shared" si="161"/>
        <v>4000</v>
      </c>
      <c r="H337" s="7">
        <f t="shared" si="161"/>
        <v>2400</v>
      </c>
      <c r="I337" s="31">
        <f t="shared" si="159"/>
        <v>60</v>
      </c>
      <c r="J337" s="31">
        <f t="shared" si="160"/>
        <v>60</v>
      </c>
    </row>
    <row r="338" spans="1:10">
      <c r="A338" s="43" t="s">
        <v>144</v>
      </c>
      <c r="B338" s="44" t="s">
        <v>471</v>
      </c>
      <c r="C338" s="44" t="s">
        <v>145</v>
      </c>
      <c r="D338" s="31">
        <v>4000</v>
      </c>
      <c r="E338" s="31">
        <f>ведомство!H969</f>
        <v>4000</v>
      </c>
      <c r="F338" s="31">
        <f>ведомство!I969</f>
        <v>4000</v>
      </c>
      <c r="G338" s="31">
        <f>ведомство!J969</f>
        <v>4000</v>
      </c>
      <c r="H338" s="7">
        <f>ведомство!K969</f>
        <v>2400</v>
      </c>
      <c r="I338" s="31">
        <f t="shared" si="159"/>
        <v>60</v>
      </c>
      <c r="J338" s="31">
        <f t="shared" si="160"/>
        <v>60</v>
      </c>
    </row>
    <row r="339" spans="1:10">
      <c r="A339" s="40" t="s">
        <v>0</v>
      </c>
      <c r="B339" s="65" t="s">
        <v>0</v>
      </c>
      <c r="C339" s="41" t="s">
        <v>0</v>
      </c>
      <c r="D339" s="42" t="s">
        <v>0</v>
      </c>
      <c r="E339" s="42"/>
      <c r="F339" s="42"/>
      <c r="G339" s="42"/>
      <c r="H339" s="5"/>
      <c r="I339" s="31"/>
      <c r="J339" s="31"/>
    </row>
    <row r="340" spans="1:10" ht="25.5">
      <c r="A340" s="40" t="s">
        <v>404</v>
      </c>
      <c r="B340" s="41" t="s">
        <v>405</v>
      </c>
      <c r="C340" s="41" t="s">
        <v>0</v>
      </c>
      <c r="D340" s="42">
        <v>9917828.5</v>
      </c>
      <c r="E340" s="42">
        <f>E341+E374+E562+E577+E582+E599+E610+E640</f>
        <v>9931504.818</v>
      </c>
      <c r="F340" s="42">
        <f t="shared" ref="F340:H340" si="162">F341+F374+F562+F577+F582+F599+F610+F640</f>
        <v>7267022.7460760009</v>
      </c>
      <c r="G340" s="42">
        <f t="shared" si="162"/>
        <v>7247288.0810700003</v>
      </c>
      <c r="H340" s="5">
        <f t="shared" si="162"/>
        <v>7195134.7593300007</v>
      </c>
      <c r="I340" s="42">
        <f t="shared" si="159"/>
        <v>72.447578601476749</v>
      </c>
      <c r="J340" s="42">
        <f t="shared" si="160"/>
        <v>99.010764253011075</v>
      </c>
    </row>
    <row r="341" spans="1:10" ht="38.25">
      <c r="A341" s="40" t="s">
        <v>828</v>
      </c>
      <c r="B341" s="41" t="s">
        <v>829</v>
      </c>
      <c r="C341" s="41" t="s">
        <v>0</v>
      </c>
      <c r="D341" s="42">
        <v>1992665.4</v>
      </c>
      <c r="E341" s="42">
        <f>E342+E345+E356+E359+E364+E367+E370</f>
        <v>1992665.355</v>
      </c>
      <c r="F341" s="42">
        <f t="shared" ref="F341:H341" si="163">F342+F345+F356+F359+F364+F367+F370</f>
        <v>1480836.7135799997</v>
      </c>
      <c r="G341" s="42">
        <f t="shared" si="163"/>
        <v>1480554.2434099999</v>
      </c>
      <c r="H341" s="5">
        <f t="shared" si="163"/>
        <v>1455554.8372</v>
      </c>
      <c r="I341" s="42">
        <f t="shared" si="159"/>
        <v>73.045623719392665</v>
      </c>
      <c r="J341" s="42">
        <f t="shared" si="160"/>
        <v>98.292730309280387</v>
      </c>
    </row>
    <row r="342" spans="1:10" ht="38.25">
      <c r="A342" s="43" t="s">
        <v>929</v>
      </c>
      <c r="B342" s="44" t="s">
        <v>930</v>
      </c>
      <c r="C342" s="44" t="s">
        <v>0</v>
      </c>
      <c r="D342" s="31">
        <v>186.8</v>
      </c>
      <c r="E342" s="31">
        <f>E343</f>
        <v>186.8</v>
      </c>
      <c r="F342" s="31">
        <f t="shared" ref="F342:H343" si="164">F343</f>
        <v>0</v>
      </c>
      <c r="G342" s="31">
        <f t="shared" si="164"/>
        <v>0</v>
      </c>
      <c r="H342" s="7">
        <f t="shared" si="164"/>
        <v>0</v>
      </c>
      <c r="I342" s="31">
        <f t="shared" si="159"/>
        <v>0</v>
      </c>
      <c r="J342" s="31">
        <v>0</v>
      </c>
    </row>
    <row r="343" spans="1:10" ht="25.5">
      <c r="A343" s="43" t="s">
        <v>130</v>
      </c>
      <c r="B343" s="44" t="s">
        <v>930</v>
      </c>
      <c r="C343" s="44" t="s">
        <v>131</v>
      </c>
      <c r="D343" s="31">
        <v>186.8</v>
      </c>
      <c r="E343" s="31">
        <f>E344</f>
        <v>186.8</v>
      </c>
      <c r="F343" s="31">
        <f t="shared" si="164"/>
        <v>0</v>
      </c>
      <c r="G343" s="31">
        <f t="shared" si="164"/>
        <v>0</v>
      </c>
      <c r="H343" s="7">
        <f t="shared" si="164"/>
        <v>0</v>
      </c>
      <c r="I343" s="31">
        <f t="shared" si="159"/>
        <v>0</v>
      </c>
      <c r="J343" s="31">
        <v>0</v>
      </c>
    </row>
    <row r="344" spans="1:10">
      <c r="A344" s="43" t="s">
        <v>132</v>
      </c>
      <c r="B344" s="44" t="s">
        <v>930</v>
      </c>
      <c r="C344" s="44" t="s">
        <v>133</v>
      </c>
      <c r="D344" s="31">
        <v>186.8</v>
      </c>
      <c r="E344" s="31">
        <f>ведомство!H2130</f>
        <v>186.8</v>
      </c>
      <c r="F344" s="31">
        <f>ведомство!I2130</f>
        <v>0</v>
      </c>
      <c r="G344" s="31">
        <f>ведомство!J2130</f>
        <v>0</v>
      </c>
      <c r="H344" s="7">
        <f>ведомство!K2130</f>
        <v>0</v>
      </c>
      <c r="I344" s="31">
        <f t="shared" si="159"/>
        <v>0</v>
      </c>
      <c r="J344" s="31">
        <v>0</v>
      </c>
    </row>
    <row r="345" spans="1:10">
      <c r="A345" s="43" t="s">
        <v>128</v>
      </c>
      <c r="B345" s="44" t="s">
        <v>830</v>
      </c>
      <c r="C345" s="44" t="s">
        <v>0</v>
      </c>
      <c r="D345" s="31">
        <v>1886420.2</v>
      </c>
      <c r="E345" s="31">
        <f>E346+E348+E350+E353</f>
        <v>1886420.155</v>
      </c>
      <c r="F345" s="31">
        <f t="shared" ref="F345:H345" si="165">F346+F348+F350+F353</f>
        <v>1451722.8015799997</v>
      </c>
      <c r="G345" s="31">
        <f t="shared" si="165"/>
        <v>1451440.3314099999</v>
      </c>
      <c r="H345" s="7">
        <f t="shared" si="165"/>
        <v>1427504.8355</v>
      </c>
      <c r="I345" s="31">
        <f t="shared" si="159"/>
        <v>75.672687853570991</v>
      </c>
      <c r="J345" s="31">
        <f t="shared" si="160"/>
        <v>98.331777522978783</v>
      </c>
    </row>
    <row r="346" spans="1:10" ht="38.25">
      <c r="A346" s="43" t="s">
        <v>148</v>
      </c>
      <c r="B346" s="44" t="s">
        <v>830</v>
      </c>
      <c r="C346" s="44" t="s">
        <v>149</v>
      </c>
      <c r="D346" s="31">
        <v>270187.7</v>
      </c>
      <c r="E346" s="31">
        <f>E347</f>
        <v>270187.7</v>
      </c>
      <c r="F346" s="31">
        <f t="shared" ref="F346:H346" si="166">F347</f>
        <v>199784.18400000001</v>
      </c>
      <c r="G346" s="31">
        <f t="shared" si="166"/>
        <v>199651.68062999999</v>
      </c>
      <c r="H346" s="7">
        <f t="shared" si="166"/>
        <v>176906.19584999999</v>
      </c>
      <c r="I346" s="31">
        <f t="shared" si="159"/>
        <v>65.475295822126611</v>
      </c>
      <c r="J346" s="31">
        <f t="shared" si="160"/>
        <v>88.548649001164165</v>
      </c>
    </row>
    <row r="347" spans="1:10">
      <c r="A347" s="43" t="s">
        <v>323</v>
      </c>
      <c r="B347" s="44" t="s">
        <v>830</v>
      </c>
      <c r="C347" s="44" t="s">
        <v>324</v>
      </c>
      <c r="D347" s="31">
        <v>270187.7</v>
      </c>
      <c r="E347" s="31">
        <f>ведомство!H1873</f>
        <v>270187.7</v>
      </c>
      <c r="F347" s="31">
        <f>ведомство!I1873</f>
        <v>199784.18400000001</v>
      </c>
      <c r="G347" s="31">
        <f>ведомство!J1873</f>
        <v>199651.68062999999</v>
      </c>
      <c r="H347" s="7">
        <f>ведомство!K1873</f>
        <v>176906.19584999999</v>
      </c>
      <c r="I347" s="31">
        <f t="shared" si="159"/>
        <v>65.475295822126611</v>
      </c>
      <c r="J347" s="31">
        <f t="shared" si="160"/>
        <v>88.548649001164165</v>
      </c>
    </row>
    <row r="348" spans="1:10">
      <c r="A348" s="43" t="s">
        <v>152</v>
      </c>
      <c r="B348" s="44" t="s">
        <v>830</v>
      </c>
      <c r="C348" s="44" t="s">
        <v>153</v>
      </c>
      <c r="D348" s="31">
        <v>27961.1</v>
      </c>
      <c r="E348" s="31">
        <f>E349</f>
        <v>27955.901999999998</v>
      </c>
      <c r="F348" s="31">
        <f t="shared" ref="F348:H348" si="167">F349</f>
        <v>18909.87458</v>
      </c>
      <c r="G348" s="31">
        <f t="shared" si="167"/>
        <v>18795.263780000001</v>
      </c>
      <c r="H348" s="7">
        <f t="shared" si="167"/>
        <v>18089.768169999999</v>
      </c>
      <c r="I348" s="31">
        <f t="shared" si="159"/>
        <v>64.708225726360041</v>
      </c>
      <c r="J348" s="31">
        <f t="shared" si="160"/>
        <v>95.663078533226312</v>
      </c>
    </row>
    <row r="349" spans="1:10" ht="25.5">
      <c r="A349" s="43" t="s">
        <v>154</v>
      </c>
      <c r="B349" s="44" t="s">
        <v>830</v>
      </c>
      <c r="C349" s="44" t="s">
        <v>155</v>
      </c>
      <c r="D349" s="31">
        <v>27961.1</v>
      </c>
      <c r="E349" s="31">
        <f>ведомство!H1875</f>
        <v>27955.901999999998</v>
      </c>
      <c r="F349" s="31">
        <f>ведомство!I1875</f>
        <v>18909.87458</v>
      </c>
      <c r="G349" s="31">
        <f>ведомство!J1875</f>
        <v>18795.263780000001</v>
      </c>
      <c r="H349" s="7">
        <f>ведомство!K1875</f>
        <v>18089.768169999999</v>
      </c>
      <c r="I349" s="31">
        <f t="shared" si="159"/>
        <v>64.708225726360041</v>
      </c>
      <c r="J349" s="31">
        <f t="shared" si="160"/>
        <v>95.663078533226312</v>
      </c>
    </row>
    <row r="350" spans="1:10" ht="25.5">
      <c r="A350" s="43" t="s">
        <v>130</v>
      </c>
      <c r="B350" s="44" t="s">
        <v>830</v>
      </c>
      <c r="C350" s="44" t="s">
        <v>131</v>
      </c>
      <c r="D350" s="31">
        <v>1587571.9</v>
      </c>
      <c r="E350" s="31">
        <f>E351+E352</f>
        <v>1587571.8530000001</v>
      </c>
      <c r="F350" s="31">
        <f t="shared" ref="F350:H350" si="168">F351+F352</f>
        <v>1232476.0049999999</v>
      </c>
      <c r="G350" s="31">
        <f t="shared" si="168"/>
        <v>1232476.0049999999</v>
      </c>
      <c r="H350" s="7">
        <f t="shared" si="168"/>
        <v>1232051.1609499999</v>
      </c>
      <c r="I350" s="31">
        <f t="shared" si="159"/>
        <v>77.606009367186729</v>
      </c>
      <c r="J350" s="31">
        <f t="shared" si="160"/>
        <v>99.965529223426955</v>
      </c>
    </row>
    <row r="351" spans="1:10">
      <c r="A351" s="43" t="s">
        <v>132</v>
      </c>
      <c r="B351" s="44" t="s">
        <v>830</v>
      </c>
      <c r="C351" s="44" t="s">
        <v>133</v>
      </c>
      <c r="D351" s="31">
        <v>1483098.4</v>
      </c>
      <c r="E351" s="31">
        <f>ведомство!H1877</f>
        <v>1483098.3530000001</v>
      </c>
      <c r="F351" s="31">
        <f>ведомство!I1877</f>
        <v>1146416.0049999999</v>
      </c>
      <c r="G351" s="31">
        <f>ведомство!J1877</f>
        <v>1146416.0049999999</v>
      </c>
      <c r="H351" s="7">
        <f>ведомство!K1877</f>
        <v>1145991.1609499999</v>
      </c>
      <c r="I351" s="31">
        <f t="shared" si="159"/>
        <v>77.270071713848083</v>
      </c>
      <c r="J351" s="31">
        <f t="shared" si="160"/>
        <v>99.962941545813464</v>
      </c>
    </row>
    <row r="352" spans="1:10">
      <c r="A352" s="43" t="s">
        <v>165</v>
      </c>
      <c r="B352" s="44" t="s">
        <v>830</v>
      </c>
      <c r="C352" s="44" t="s">
        <v>166</v>
      </c>
      <c r="D352" s="31">
        <v>104473.5</v>
      </c>
      <c r="E352" s="31">
        <f>ведомство!H1878</f>
        <v>104473.5</v>
      </c>
      <c r="F352" s="31">
        <f>ведомство!I1878</f>
        <v>86060</v>
      </c>
      <c r="G352" s="31">
        <f>ведомство!J1878</f>
        <v>86060</v>
      </c>
      <c r="H352" s="7">
        <f>ведомство!K1878</f>
        <v>86060</v>
      </c>
      <c r="I352" s="31">
        <f t="shared" si="159"/>
        <v>82.374956328638362</v>
      </c>
      <c r="J352" s="31">
        <f t="shared" si="160"/>
        <v>100</v>
      </c>
    </row>
    <row r="353" spans="1:10">
      <c r="A353" s="43" t="s">
        <v>160</v>
      </c>
      <c r="B353" s="44" t="s">
        <v>830</v>
      </c>
      <c r="C353" s="44" t="s">
        <v>161</v>
      </c>
      <c r="D353" s="31">
        <v>699.5</v>
      </c>
      <c r="E353" s="31">
        <f>E354+E355</f>
        <v>704.7</v>
      </c>
      <c r="F353" s="31">
        <f t="shared" ref="F353:H353" si="169">F354+F355</f>
        <v>552.73800000000006</v>
      </c>
      <c r="G353" s="31">
        <f t="shared" si="169"/>
        <v>517.38200000000006</v>
      </c>
      <c r="H353" s="7">
        <f t="shared" si="169"/>
        <v>457.71053000000001</v>
      </c>
      <c r="I353" s="31">
        <f t="shared" si="159"/>
        <v>64.951118206328928</v>
      </c>
      <c r="J353" s="31">
        <f t="shared" si="160"/>
        <v>82.80786376185462</v>
      </c>
    </row>
    <row r="354" spans="1:10">
      <c r="A354" s="43" t="s">
        <v>277</v>
      </c>
      <c r="B354" s="44" t="s">
        <v>830</v>
      </c>
      <c r="C354" s="44" t="s">
        <v>278</v>
      </c>
      <c r="D354" s="31">
        <v>28</v>
      </c>
      <c r="E354" s="31">
        <f>ведомство!H1880</f>
        <v>59.9</v>
      </c>
      <c r="F354" s="31">
        <f>ведомство!I1880</f>
        <v>59.9</v>
      </c>
      <c r="G354" s="31">
        <f>ведомство!J1880</f>
        <v>59.9</v>
      </c>
      <c r="H354" s="7">
        <f>ведомство!K1880</f>
        <v>59.5</v>
      </c>
      <c r="I354" s="31">
        <f t="shared" si="159"/>
        <v>99.332220367278808</v>
      </c>
      <c r="J354" s="31">
        <f t="shared" si="160"/>
        <v>99.332220367278808</v>
      </c>
    </row>
    <row r="355" spans="1:10">
      <c r="A355" s="43" t="s">
        <v>162</v>
      </c>
      <c r="B355" s="44" t="s">
        <v>830</v>
      </c>
      <c r="C355" s="44" t="s">
        <v>163</v>
      </c>
      <c r="D355" s="31">
        <v>671.5</v>
      </c>
      <c r="E355" s="31">
        <f>ведомство!H1881</f>
        <v>644.80000000000007</v>
      </c>
      <c r="F355" s="31">
        <f>ведомство!I1881</f>
        <v>492.83800000000002</v>
      </c>
      <c r="G355" s="31">
        <f>ведомство!J1881</f>
        <v>457.48200000000003</v>
      </c>
      <c r="H355" s="7">
        <f>ведомство!K1881</f>
        <v>398.21053000000001</v>
      </c>
      <c r="I355" s="31">
        <f t="shared" si="159"/>
        <v>61.757216191066988</v>
      </c>
      <c r="J355" s="31">
        <f t="shared" si="160"/>
        <v>80.799477718844727</v>
      </c>
    </row>
    <row r="356" spans="1:10" ht="51">
      <c r="A356" s="43" t="s">
        <v>432</v>
      </c>
      <c r="B356" s="44" t="s">
        <v>831</v>
      </c>
      <c r="C356" s="44" t="s">
        <v>0</v>
      </c>
      <c r="D356" s="31">
        <v>31269.200000000001</v>
      </c>
      <c r="E356" s="31">
        <f>E357</f>
        <v>31269.200000000001</v>
      </c>
      <c r="F356" s="31">
        <f t="shared" ref="F356:H357" si="170">F357</f>
        <v>0</v>
      </c>
      <c r="G356" s="31">
        <f t="shared" si="170"/>
        <v>0</v>
      </c>
      <c r="H356" s="7">
        <f t="shared" si="170"/>
        <v>0</v>
      </c>
      <c r="I356" s="31">
        <f t="shared" si="159"/>
        <v>0</v>
      </c>
      <c r="J356" s="31">
        <v>0</v>
      </c>
    </row>
    <row r="357" spans="1:10">
      <c r="A357" s="43" t="s">
        <v>160</v>
      </c>
      <c r="B357" s="44" t="s">
        <v>831</v>
      </c>
      <c r="C357" s="44" t="s">
        <v>161</v>
      </c>
      <c r="D357" s="31">
        <v>31269.200000000001</v>
      </c>
      <c r="E357" s="31">
        <f>E358</f>
        <v>31269.200000000001</v>
      </c>
      <c r="F357" s="31">
        <f t="shared" si="170"/>
        <v>0</v>
      </c>
      <c r="G357" s="31">
        <f t="shared" si="170"/>
        <v>0</v>
      </c>
      <c r="H357" s="7">
        <f t="shared" si="170"/>
        <v>0</v>
      </c>
      <c r="I357" s="31">
        <f t="shared" si="159"/>
        <v>0</v>
      </c>
      <c r="J357" s="31">
        <v>0</v>
      </c>
    </row>
    <row r="358" spans="1:10">
      <c r="A358" s="43" t="s">
        <v>434</v>
      </c>
      <c r="B358" s="44" t="s">
        <v>831</v>
      </c>
      <c r="C358" s="44" t="s">
        <v>435</v>
      </c>
      <c r="D358" s="31">
        <v>31269.200000000001</v>
      </c>
      <c r="E358" s="31">
        <f>ведомство!H1884</f>
        <v>31269.200000000001</v>
      </c>
      <c r="F358" s="31">
        <f>ведомство!I1884</f>
        <v>0</v>
      </c>
      <c r="G358" s="31">
        <f>ведомство!J1884</f>
        <v>0</v>
      </c>
      <c r="H358" s="7">
        <f>ведомство!K1884</f>
        <v>0</v>
      </c>
      <c r="I358" s="31">
        <f t="shared" si="159"/>
        <v>0</v>
      </c>
      <c r="J358" s="31">
        <v>0</v>
      </c>
    </row>
    <row r="359" spans="1:10" ht="25.5">
      <c r="A359" s="43" t="s">
        <v>832</v>
      </c>
      <c r="B359" s="44" t="s">
        <v>833</v>
      </c>
      <c r="C359" s="44" t="s">
        <v>0</v>
      </c>
      <c r="D359" s="31">
        <v>36446.300000000003</v>
      </c>
      <c r="E359" s="31">
        <f>E360+E362</f>
        <v>36446.300000000003</v>
      </c>
      <c r="F359" s="31">
        <f t="shared" ref="F359:H359" si="171">F360+F362</f>
        <v>0</v>
      </c>
      <c r="G359" s="31">
        <f t="shared" si="171"/>
        <v>0</v>
      </c>
      <c r="H359" s="7">
        <f t="shared" si="171"/>
        <v>0</v>
      </c>
      <c r="I359" s="31">
        <f t="shared" si="159"/>
        <v>0</v>
      </c>
      <c r="J359" s="31">
        <v>0</v>
      </c>
    </row>
    <row r="360" spans="1:10" ht="25.5">
      <c r="A360" s="43" t="s">
        <v>130</v>
      </c>
      <c r="B360" s="44" t="s">
        <v>833</v>
      </c>
      <c r="C360" s="44" t="s">
        <v>131</v>
      </c>
      <c r="D360" s="31">
        <v>6446.3</v>
      </c>
      <c r="E360" s="31">
        <f>E361</f>
        <v>6446.3</v>
      </c>
      <c r="F360" s="31">
        <f t="shared" ref="F360:H360" si="172">F361</f>
        <v>0</v>
      </c>
      <c r="G360" s="31">
        <f t="shared" si="172"/>
        <v>0</v>
      </c>
      <c r="H360" s="7">
        <f t="shared" si="172"/>
        <v>0</v>
      </c>
      <c r="I360" s="31">
        <f t="shared" si="159"/>
        <v>0</v>
      </c>
      <c r="J360" s="31">
        <v>0</v>
      </c>
    </row>
    <row r="361" spans="1:10" ht="25.5">
      <c r="A361" s="43" t="s">
        <v>248</v>
      </c>
      <c r="B361" s="44" t="s">
        <v>833</v>
      </c>
      <c r="C361" s="44" t="s">
        <v>249</v>
      </c>
      <c r="D361" s="31">
        <v>6446.3</v>
      </c>
      <c r="E361" s="31">
        <f>ведомство!H1887</f>
        <v>6446.3</v>
      </c>
      <c r="F361" s="31">
        <f>ведомство!I1887</f>
        <v>0</v>
      </c>
      <c r="G361" s="31">
        <f>ведомство!J1887</f>
        <v>0</v>
      </c>
      <c r="H361" s="7">
        <f>ведомство!K1887</f>
        <v>0</v>
      </c>
      <c r="I361" s="31">
        <f t="shared" si="159"/>
        <v>0</v>
      </c>
      <c r="J361" s="31">
        <v>0</v>
      </c>
    </row>
    <row r="362" spans="1:10">
      <c r="A362" s="43" t="s">
        <v>160</v>
      </c>
      <c r="B362" s="44" t="s">
        <v>833</v>
      </c>
      <c r="C362" s="44" t="s">
        <v>161</v>
      </c>
      <c r="D362" s="31">
        <v>30000</v>
      </c>
      <c r="E362" s="31">
        <f>E363</f>
        <v>30000</v>
      </c>
      <c r="F362" s="31">
        <f t="shared" ref="F362:H362" si="173">F363</f>
        <v>0</v>
      </c>
      <c r="G362" s="31">
        <f t="shared" si="173"/>
        <v>0</v>
      </c>
      <c r="H362" s="7">
        <f t="shared" si="173"/>
        <v>0</v>
      </c>
      <c r="I362" s="31">
        <f t="shared" si="159"/>
        <v>0</v>
      </c>
      <c r="J362" s="31">
        <v>0</v>
      </c>
    </row>
    <row r="363" spans="1:10" ht="25.5">
      <c r="A363" s="43" t="s">
        <v>269</v>
      </c>
      <c r="B363" s="44" t="s">
        <v>833</v>
      </c>
      <c r="C363" s="44" t="s">
        <v>270</v>
      </c>
      <c r="D363" s="31">
        <v>30000</v>
      </c>
      <c r="E363" s="31">
        <f>ведомство!H1889</f>
        <v>30000</v>
      </c>
      <c r="F363" s="31">
        <f>ведомство!I1889</f>
        <v>0</v>
      </c>
      <c r="G363" s="31">
        <f>ведомство!J1889</f>
        <v>0</v>
      </c>
      <c r="H363" s="7">
        <f>ведомство!K1889</f>
        <v>0</v>
      </c>
      <c r="I363" s="31">
        <f t="shared" si="159"/>
        <v>0</v>
      </c>
      <c r="J363" s="31">
        <v>0</v>
      </c>
    </row>
    <row r="364" spans="1:10" ht="38.25">
      <c r="A364" s="43" t="s">
        <v>931</v>
      </c>
      <c r="B364" s="44" t="s">
        <v>932</v>
      </c>
      <c r="C364" s="44" t="s">
        <v>0</v>
      </c>
      <c r="D364" s="31">
        <v>25</v>
      </c>
      <c r="E364" s="31">
        <f>E365</f>
        <v>25</v>
      </c>
      <c r="F364" s="31">
        <f t="shared" ref="F364:H365" si="174">F365</f>
        <v>6.8</v>
      </c>
      <c r="G364" s="31">
        <f t="shared" si="174"/>
        <v>6.8</v>
      </c>
      <c r="H364" s="7">
        <f t="shared" si="174"/>
        <v>6.8</v>
      </c>
      <c r="I364" s="31">
        <f t="shared" si="159"/>
        <v>27.200000000000003</v>
      </c>
      <c r="J364" s="31">
        <f t="shared" si="160"/>
        <v>100</v>
      </c>
    </row>
    <row r="365" spans="1:10" ht="25.5">
      <c r="A365" s="43" t="s">
        <v>130</v>
      </c>
      <c r="B365" s="44" t="s">
        <v>932</v>
      </c>
      <c r="C365" s="44" t="s">
        <v>131</v>
      </c>
      <c r="D365" s="31">
        <v>25</v>
      </c>
      <c r="E365" s="31">
        <f>E366</f>
        <v>25</v>
      </c>
      <c r="F365" s="31">
        <f t="shared" si="174"/>
        <v>6.8</v>
      </c>
      <c r="G365" s="31">
        <f t="shared" si="174"/>
        <v>6.8</v>
      </c>
      <c r="H365" s="7">
        <f t="shared" si="174"/>
        <v>6.8</v>
      </c>
      <c r="I365" s="31">
        <f t="shared" si="159"/>
        <v>27.200000000000003</v>
      </c>
      <c r="J365" s="31">
        <f t="shared" si="160"/>
        <v>100</v>
      </c>
    </row>
    <row r="366" spans="1:10">
      <c r="A366" s="43" t="s">
        <v>132</v>
      </c>
      <c r="B366" s="44" t="s">
        <v>932</v>
      </c>
      <c r="C366" s="44" t="s">
        <v>133</v>
      </c>
      <c r="D366" s="31">
        <v>25</v>
      </c>
      <c r="E366" s="31">
        <f>ведомство!H2133</f>
        <v>25</v>
      </c>
      <c r="F366" s="31">
        <f>ведомство!I2133</f>
        <v>6.8</v>
      </c>
      <c r="G366" s="31">
        <f>ведомство!J2133</f>
        <v>6.8</v>
      </c>
      <c r="H366" s="7">
        <f>ведомство!K2133</f>
        <v>6.8</v>
      </c>
      <c r="I366" s="31">
        <f t="shared" si="159"/>
        <v>27.200000000000003</v>
      </c>
      <c r="J366" s="31">
        <f t="shared" si="160"/>
        <v>100</v>
      </c>
    </row>
    <row r="367" spans="1:10" ht="25.5">
      <c r="A367" s="43" t="s">
        <v>834</v>
      </c>
      <c r="B367" s="44" t="s">
        <v>835</v>
      </c>
      <c r="C367" s="44" t="s">
        <v>0</v>
      </c>
      <c r="D367" s="31">
        <v>4358</v>
      </c>
      <c r="E367" s="31">
        <f>E368</f>
        <v>4358</v>
      </c>
      <c r="F367" s="31">
        <f t="shared" ref="F367:H368" si="175">F368</f>
        <v>3637.0920000000001</v>
      </c>
      <c r="G367" s="31">
        <f t="shared" si="175"/>
        <v>3637.0920000000001</v>
      </c>
      <c r="H367" s="7">
        <f t="shared" si="175"/>
        <v>3637.0920000000001</v>
      </c>
      <c r="I367" s="31">
        <f t="shared" si="159"/>
        <v>83.457824690224882</v>
      </c>
      <c r="J367" s="31">
        <f t="shared" si="160"/>
        <v>100</v>
      </c>
    </row>
    <row r="368" spans="1:10" ht="25.5">
      <c r="A368" s="43" t="s">
        <v>130</v>
      </c>
      <c r="B368" s="44" t="s">
        <v>835</v>
      </c>
      <c r="C368" s="44" t="s">
        <v>131</v>
      </c>
      <c r="D368" s="31">
        <v>4358</v>
      </c>
      <c r="E368" s="31">
        <f>E369</f>
        <v>4358</v>
      </c>
      <c r="F368" s="31">
        <f t="shared" si="175"/>
        <v>3637.0920000000001</v>
      </c>
      <c r="G368" s="31">
        <f t="shared" si="175"/>
        <v>3637.0920000000001</v>
      </c>
      <c r="H368" s="7">
        <f t="shared" si="175"/>
        <v>3637.0920000000001</v>
      </c>
      <c r="I368" s="31">
        <f t="shared" si="159"/>
        <v>83.457824690224882</v>
      </c>
      <c r="J368" s="31">
        <f t="shared" si="160"/>
        <v>100</v>
      </c>
    </row>
    <row r="369" spans="1:10">
      <c r="A369" s="43" t="s">
        <v>132</v>
      </c>
      <c r="B369" s="44" t="s">
        <v>835</v>
      </c>
      <c r="C369" s="44" t="s">
        <v>133</v>
      </c>
      <c r="D369" s="31">
        <v>4358</v>
      </c>
      <c r="E369" s="31">
        <f>ведомство!H1892</f>
        <v>4358</v>
      </c>
      <c r="F369" s="31">
        <f>ведомство!I1892</f>
        <v>3637.0920000000001</v>
      </c>
      <c r="G369" s="31">
        <f>ведомство!J1892</f>
        <v>3637.0920000000001</v>
      </c>
      <c r="H369" s="7">
        <f>ведомство!K1892</f>
        <v>3637.0920000000001</v>
      </c>
      <c r="I369" s="31">
        <f t="shared" si="159"/>
        <v>83.457824690224882</v>
      </c>
      <c r="J369" s="31">
        <f t="shared" si="160"/>
        <v>100</v>
      </c>
    </row>
    <row r="370" spans="1:10" ht="25.5">
      <c r="A370" s="43" t="s">
        <v>933</v>
      </c>
      <c r="B370" s="44" t="s">
        <v>934</v>
      </c>
      <c r="C370" s="44" t="s">
        <v>0</v>
      </c>
      <c r="D370" s="31">
        <v>33959.9</v>
      </c>
      <c r="E370" s="31">
        <f>E371</f>
        <v>33959.9</v>
      </c>
      <c r="F370" s="31">
        <f t="shared" ref="F370:H371" si="176">F371</f>
        <v>25470.02</v>
      </c>
      <c r="G370" s="31">
        <f t="shared" si="176"/>
        <v>25470.02</v>
      </c>
      <c r="H370" s="7">
        <f t="shared" si="176"/>
        <v>24406.109700000001</v>
      </c>
      <c r="I370" s="31">
        <f t="shared" si="159"/>
        <v>71.867436888801208</v>
      </c>
      <c r="J370" s="31">
        <f t="shared" si="160"/>
        <v>95.82289177629228</v>
      </c>
    </row>
    <row r="371" spans="1:10">
      <c r="A371" s="43" t="s">
        <v>105</v>
      </c>
      <c r="B371" s="44" t="s">
        <v>934</v>
      </c>
      <c r="C371" s="44" t="s">
        <v>106</v>
      </c>
      <c r="D371" s="31">
        <v>33959.9</v>
      </c>
      <c r="E371" s="31">
        <f>E372</f>
        <v>33959.9</v>
      </c>
      <c r="F371" s="31">
        <f t="shared" si="176"/>
        <v>25470.02</v>
      </c>
      <c r="G371" s="31">
        <f t="shared" si="176"/>
        <v>25470.02</v>
      </c>
      <c r="H371" s="7">
        <f t="shared" si="176"/>
        <v>24406.109700000001</v>
      </c>
      <c r="I371" s="31">
        <f t="shared" si="159"/>
        <v>71.867436888801208</v>
      </c>
      <c r="J371" s="31">
        <f t="shared" si="160"/>
        <v>95.82289177629228</v>
      </c>
    </row>
    <row r="372" spans="1:10">
      <c r="A372" s="43" t="s">
        <v>107</v>
      </c>
      <c r="B372" s="44" t="s">
        <v>934</v>
      </c>
      <c r="C372" s="44" t="s">
        <v>108</v>
      </c>
      <c r="D372" s="31">
        <v>33959.9</v>
      </c>
      <c r="E372" s="31">
        <f>ведомство!H2140</f>
        <v>33959.9</v>
      </c>
      <c r="F372" s="31">
        <f>ведомство!I2140</f>
        <v>25470.02</v>
      </c>
      <c r="G372" s="31">
        <f>ведомство!J2140</f>
        <v>25470.02</v>
      </c>
      <c r="H372" s="7">
        <f>ведомство!K2140</f>
        <v>24406.109700000001</v>
      </c>
      <c r="I372" s="31">
        <f t="shared" si="159"/>
        <v>71.867436888801208</v>
      </c>
      <c r="J372" s="31">
        <f t="shared" si="160"/>
        <v>95.82289177629228</v>
      </c>
    </row>
    <row r="373" spans="1:10">
      <c r="A373" s="40" t="s">
        <v>0</v>
      </c>
      <c r="B373" s="65" t="s">
        <v>0</v>
      </c>
      <c r="C373" s="41" t="s">
        <v>0</v>
      </c>
      <c r="D373" s="42" t="s">
        <v>0</v>
      </c>
      <c r="E373" s="42"/>
      <c r="F373" s="42"/>
      <c r="G373" s="42"/>
      <c r="H373" s="5"/>
      <c r="I373" s="31"/>
      <c r="J373" s="31"/>
    </row>
    <row r="374" spans="1:10" ht="25.5">
      <c r="A374" s="40" t="s">
        <v>824</v>
      </c>
      <c r="B374" s="41" t="s">
        <v>825</v>
      </c>
      <c r="C374" s="41" t="s">
        <v>0</v>
      </c>
      <c r="D374" s="42">
        <v>7362011.9000000004</v>
      </c>
      <c r="E374" s="42">
        <f>E380+E383+E386+E389+E394+E399+E404+E409+E414+E419+E424+E429+E432+E437+E442+E447+E452+E455+E460+E465+E470+E475+E480+E485+E490+E495+E500+E505+E510+E515+E520+E525+E530+E535+E540+E545+E550+E555+E558+E375</f>
        <v>7362415.9129999988</v>
      </c>
      <c r="F374" s="42">
        <f t="shared" ref="F374:H374" si="177">F380+F383+F386+F389+F394+F399+F404+F409+F414+F419+F424+F429+F432+F437+F442+F447+F452+F455+F460+F465+F470+F475+F480+F485+F490+F495+F500+F505+F510+F515+F520+F525+F530+F535+F540+F545+F550+F555+F558+F375</f>
        <v>5318236.8716460019</v>
      </c>
      <c r="G374" s="42">
        <f t="shared" si="177"/>
        <v>5310386.9194900012</v>
      </c>
      <c r="H374" s="5">
        <f t="shared" si="177"/>
        <v>5305662.7553200014</v>
      </c>
      <c r="I374" s="42">
        <f t="shared" si="159"/>
        <v>72.064154185471409</v>
      </c>
      <c r="J374" s="42">
        <f t="shared" si="160"/>
        <v>99.763566072187587</v>
      </c>
    </row>
    <row r="375" spans="1:10" s="53" customFormat="1" ht="25.5">
      <c r="A375" s="46" t="s">
        <v>1209</v>
      </c>
      <c r="B375" s="45" t="s">
        <v>1208</v>
      </c>
      <c r="C375" s="26"/>
      <c r="D375" s="42"/>
      <c r="E375" s="48">
        <f>E376+E378</f>
        <v>403.92700000000002</v>
      </c>
      <c r="F375" s="48">
        <f t="shared" ref="F375:H375" si="178">F376+F378</f>
        <v>403.92700000000002</v>
      </c>
      <c r="G375" s="48">
        <f t="shared" si="178"/>
        <v>403.92700000000002</v>
      </c>
      <c r="H375" s="21">
        <f t="shared" si="178"/>
        <v>403.92635999999999</v>
      </c>
      <c r="I375" s="31">
        <f t="shared" si="159"/>
        <v>99.99984155552859</v>
      </c>
      <c r="J375" s="31">
        <f t="shared" si="160"/>
        <v>99.99984155552859</v>
      </c>
    </row>
    <row r="376" spans="1:10" s="53" customFormat="1">
      <c r="A376" s="43" t="s">
        <v>152</v>
      </c>
      <c r="B376" s="45" t="s">
        <v>1208</v>
      </c>
      <c r="C376" s="44">
        <v>200</v>
      </c>
      <c r="D376" s="42"/>
      <c r="E376" s="48">
        <f>E377</f>
        <v>5.96936</v>
      </c>
      <c r="F376" s="48">
        <f t="shared" ref="F376:H376" si="179">F377</f>
        <v>5.96936</v>
      </c>
      <c r="G376" s="48">
        <f t="shared" si="179"/>
        <v>5.96936</v>
      </c>
      <c r="H376" s="21">
        <f t="shared" si="179"/>
        <v>5.96936</v>
      </c>
      <c r="I376" s="31">
        <f t="shared" si="159"/>
        <v>100</v>
      </c>
      <c r="J376" s="31">
        <f t="shared" si="160"/>
        <v>100</v>
      </c>
    </row>
    <row r="377" spans="1:10" s="53" customFormat="1" ht="25.5">
      <c r="A377" s="43" t="s">
        <v>154</v>
      </c>
      <c r="B377" s="45" t="s">
        <v>1208</v>
      </c>
      <c r="C377" s="44">
        <v>240</v>
      </c>
      <c r="D377" s="42"/>
      <c r="E377" s="48">
        <f>ведомство!H1927</f>
        <v>5.96936</v>
      </c>
      <c r="F377" s="48">
        <f>ведомство!I1927</f>
        <v>5.96936</v>
      </c>
      <c r="G377" s="48">
        <f>ведомство!J1927</f>
        <v>5.96936</v>
      </c>
      <c r="H377" s="21">
        <f>ведомство!K1927</f>
        <v>5.96936</v>
      </c>
      <c r="I377" s="31">
        <f t="shared" si="159"/>
        <v>100</v>
      </c>
      <c r="J377" s="31">
        <f t="shared" si="160"/>
        <v>100</v>
      </c>
    </row>
    <row r="378" spans="1:10" s="53" customFormat="1">
      <c r="A378" s="43" t="s">
        <v>156</v>
      </c>
      <c r="B378" s="45" t="s">
        <v>1208</v>
      </c>
      <c r="C378" s="44">
        <v>300</v>
      </c>
      <c r="D378" s="42"/>
      <c r="E378" s="48">
        <f>E379</f>
        <v>397.95764000000003</v>
      </c>
      <c r="F378" s="48">
        <f t="shared" ref="F378:H378" si="180">F379</f>
        <v>397.95764000000003</v>
      </c>
      <c r="G378" s="48">
        <f t="shared" si="180"/>
        <v>397.95764000000003</v>
      </c>
      <c r="H378" s="21">
        <f t="shared" si="180"/>
        <v>397.95699999999999</v>
      </c>
      <c r="I378" s="31">
        <f t="shared" si="159"/>
        <v>99.999839178863354</v>
      </c>
      <c r="J378" s="31">
        <f t="shared" si="160"/>
        <v>99.999839178863354</v>
      </c>
    </row>
    <row r="379" spans="1:10" s="53" customFormat="1">
      <c r="A379" s="43" t="s">
        <v>294</v>
      </c>
      <c r="B379" s="45" t="s">
        <v>1208</v>
      </c>
      <c r="C379" s="44">
        <v>320</v>
      </c>
      <c r="D379" s="42"/>
      <c r="E379" s="48">
        <f>ведомство!H1929</f>
        <v>397.95764000000003</v>
      </c>
      <c r="F379" s="48">
        <f>ведомство!I1929</f>
        <v>397.95764000000003</v>
      </c>
      <c r="G379" s="48">
        <f>ведомство!J1929</f>
        <v>397.95764000000003</v>
      </c>
      <c r="H379" s="21">
        <f>ведомство!K1929</f>
        <v>397.95699999999999</v>
      </c>
      <c r="I379" s="31">
        <f t="shared" si="159"/>
        <v>99.999839178863354</v>
      </c>
      <c r="J379" s="31">
        <f t="shared" si="160"/>
        <v>99.999839178863354</v>
      </c>
    </row>
    <row r="380" spans="1:10" ht="25.5">
      <c r="A380" s="43" t="s">
        <v>848</v>
      </c>
      <c r="B380" s="44" t="s">
        <v>849</v>
      </c>
      <c r="C380" s="44" t="s">
        <v>0</v>
      </c>
      <c r="D380" s="31">
        <v>310331.90000000002</v>
      </c>
      <c r="E380" s="31">
        <f>E381</f>
        <v>310331.93300000002</v>
      </c>
      <c r="F380" s="31">
        <f t="shared" ref="F380:H381" si="181">F381</f>
        <v>224365.3</v>
      </c>
      <c r="G380" s="31">
        <f t="shared" si="181"/>
        <v>224365.29506999999</v>
      </c>
      <c r="H380" s="7">
        <f t="shared" si="181"/>
        <v>224365.29506999999</v>
      </c>
      <c r="I380" s="31">
        <f t="shared" si="159"/>
        <v>72.298487912940629</v>
      </c>
      <c r="J380" s="31">
        <f t="shared" si="160"/>
        <v>99.999997802690515</v>
      </c>
    </row>
    <row r="381" spans="1:10">
      <c r="A381" s="43" t="s">
        <v>156</v>
      </c>
      <c r="B381" s="44" t="s">
        <v>849</v>
      </c>
      <c r="C381" s="44" t="s">
        <v>157</v>
      </c>
      <c r="D381" s="31">
        <v>310331.90000000002</v>
      </c>
      <c r="E381" s="31">
        <f>E382</f>
        <v>310331.93300000002</v>
      </c>
      <c r="F381" s="31">
        <f t="shared" si="181"/>
        <v>224365.3</v>
      </c>
      <c r="G381" s="31">
        <f t="shared" si="181"/>
        <v>224365.29506999999</v>
      </c>
      <c r="H381" s="7">
        <f t="shared" si="181"/>
        <v>224365.29506999999</v>
      </c>
      <c r="I381" s="31">
        <f t="shared" si="159"/>
        <v>72.298487912940629</v>
      </c>
      <c r="J381" s="31">
        <f t="shared" si="160"/>
        <v>99.999997802690515</v>
      </c>
    </row>
    <row r="382" spans="1:10">
      <c r="A382" s="43" t="s">
        <v>526</v>
      </c>
      <c r="B382" s="44" t="s">
        <v>849</v>
      </c>
      <c r="C382" s="44" t="s">
        <v>527</v>
      </c>
      <c r="D382" s="31">
        <v>310331.90000000002</v>
      </c>
      <c r="E382" s="31">
        <f>ведомство!H1932</f>
        <v>310331.93300000002</v>
      </c>
      <c r="F382" s="31">
        <f>ведомство!I1932</f>
        <v>224365.3</v>
      </c>
      <c r="G382" s="31">
        <f>ведомство!J1932</f>
        <v>224365.29506999999</v>
      </c>
      <c r="H382" s="7">
        <f>ведомство!K1932</f>
        <v>224365.29506999999</v>
      </c>
      <c r="I382" s="31">
        <f t="shared" si="159"/>
        <v>72.298487912940629</v>
      </c>
      <c r="J382" s="31">
        <f t="shared" si="160"/>
        <v>99.999997802690515</v>
      </c>
    </row>
    <row r="383" spans="1:10" ht="51">
      <c r="A383" s="43" t="s">
        <v>850</v>
      </c>
      <c r="B383" s="44" t="s">
        <v>851</v>
      </c>
      <c r="C383" s="44" t="s">
        <v>0</v>
      </c>
      <c r="D383" s="31">
        <v>53257.7</v>
      </c>
      <c r="E383" s="31">
        <f>E384</f>
        <v>53257.7</v>
      </c>
      <c r="F383" s="31">
        <f t="shared" ref="F383:H384" si="182">F384</f>
        <v>52912.52</v>
      </c>
      <c r="G383" s="31">
        <f t="shared" si="182"/>
        <v>52912.432000000001</v>
      </c>
      <c r="H383" s="7">
        <f t="shared" si="182"/>
        <v>52888.392</v>
      </c>
      <c r="I383" s="31">
        <f t="shared" si="159"/>
        <v>99.306564121244449</v>
      </c>
      <c r="J383" s="31">
        <f t="shared" si="160"/>
        <v>99.954400206227191</v>
      </c>
    </row>
    <row r="384" spans="1:10">
      <c r="A384" s="43" t="s">
        <v>156</v>
      </c>
      <c r="B384" s="44" t="s">
        <v>851</v>
      </c>
      <c r="C384" s="44" t="s">
        <v>157</v>
      </c>
      <c r="D384" s="31">
        <v>53257.7</v>
      </c>
      <c r="E384" s="31">
        <f>E385</f>
        <v>53257.7</v>
      </c>
      <c r="F384" s="31">
        <f t="shared" si="182"/>
        <v>52912.52</v>
      </c>
      <c r="G384" s="31">
        <f t="shared" si="182"/>
        <v>52912.432000000001</v>
      </c>
      <c r="H384" s="7">
        <f t="shared" si="182"/>
        <v>52888.392</v>
      </c>
      <c r="I384" s="31">
        <f t="shared" si="159"/>
        <v>99.306564121244449</v>
      </c>
      <c r="J384" s="31">
        <f t="shared" si="160"/>
        <v>99.954400206227191</v>
      </c>
    </row>
    <row r="385" spans="1:10">
      <c r="A385" s="43" t="s">
        <v>294</v>
      </c>
      <c r="B385" s="44" t="s">
        <v>851</v>
      </c>
      <c r="C385" s="44" t="s">
        <v>295</v>
      </c>
      <c r="D385" s="31">
        <v>53257.7</v>
      </c>
      <c r="E385" s="31">
        <f>ведомство!H1935</f>
        <v>53257.7</v>
      </c>
      <c r="F385" s="31">
        <f>ведомство!I1935</f>
        <v>52912.52</v>
      </c>
      <c r="G385" s="31">
        <f>ведомство!J1935</f>
        <v>52912.432000000001</v>
      </c>
      <c r="H385" s="7">
        <f>ведомство!K1935</f>
        <v>52888.392</v>
      </c>
      <c r="I385" s="31">
        <f t="shared" si="159"/>
        <v>99.306564121244449</v>
      </c>
      <c r="J385" s="31">
        <f t="shared" si="160"/>
        <v>99.954400206227191</v>
      </c>
    </row>
    <row r="386" spans="1:10" ht="38.25">
      <c r="A386" s="43" t="s">
        <v>852</v>
      </c>
      <c r="B386" s="44" t="s">
        <v>853</v>
      </c>
      <c r="C386" s="44" t="s">
        <v>0</v>
      </c>
      <c r="D386" s="31">
        <v>35663.9</v>
      </c>
      <c r="E386" s="31">
        <f>E387</f>
        <v>35663.9</v>
      </c>
      <c r="F386" s="31">
        <f t="shared" ref="F386:H387" si="183">F387</f>
        <v>3658</v>
      </c>
      <c r="G386" s="31">
        <f t="shared" si="183"/>
        <v>3658</v>
      </c>
      <c r="H386" s="7">
        <f t="shared" si="183"/>
        <v>3657.0210000000002</v>
      </c>
      <c r="I386" s="31">
        <f t="shared" si="159"/>
        <v>10.254125320001458</v>
      </c>
      <c r="J386" s="31">
        <f t="shared" si="160"/>
        <v>99.973236741388732</v>
      </c>
    </row>
    <row r="387" spans="1:10">
      <c r="A387" s="43" t="s">
        <v>156</v>
      </c>
      <c r="B387" s="44" t="s">
        <v>853</v>
      </c>
      <c r="C387" s="44" t="s">
        <v>157</v>
      </c>
      <c r="D387" s="31">
        <v>35663.9</v>
      </c>
      <c r="E387" s="31">
        <f>E388</f>
        <v>35663.9</v>
      </c>
      <c r="F387" s="31">
        <f t="shared" si="183"/>
        <v>3658</v>
      </c>
      <c r="G387" s="31">
        <f t="shared" si="183"/>
        <v>3658</v>
      </c>
      <c r="H387" s="7">
        <f t="shared" si="183"/>
        <v>3657.0210000000002</v>
      </c>
      <c r="I387" s="31">
        <f t="shared" si="159"/>
        <v>10.254125320001458</v>
      </c>
      <c r="J387" s="31">
        <f t="shared" si="160"/>
        <v>99.973236741388732</v>
      </c>
    </row>
    <row r="388" spans="1:10">
      <c r="A388" s="43" t="s">
        <v>294</v>
      </c>
      <c r="B388" s="44" t="s">
        <v>853</v>
      </c>
      <c r="C388" s="44" t="s">
        <v>295</v>
      </c>
      <c r="D388" s="31">
        <v>35663.9</v>
      </c>
      <c r="E388" s="31">
        <f>ведомство!H1938</f>
        <v>35663.9</v>
      </c>
      <c r="F388" s="31">
        <f>ведомство!I1938</f>
        <v>3658</v>
      </c>
      <c r="G388" s="31">
        <f>ведомство!J1938</f>
        <v>3658</v>
      </c>
      <c r="H388" s="7">
        <f>ведомство!K1938</f>
        <v>3657.0210000000002</v>
      </c>
      <c r="I388" s="31">
        <f t="shared" si="159"/>
        <v>10.254125320001458</v>
      </c>
      <c r="J388" s="31">
        <f t="shared" si="160"/>
        <v>99.973236741388732</v>
      </c>
    </row>
    <row r="389" spans="1:10" ht="25.5">
      <c r="A389" s="43" t="s">
        <v>854</v>
      </c>
      <c r="B389" s="44" t="s">
        <v>855</v>
      </c>
      <c r="C389" s="44" t="s">
        <v>0</v>
      </c>
      <c r="D389" s="31">
        <v>8556.5</v>
      </c>
      <c r="E389" s="31">
        <f>E390+E392</f>
        <v>8556.5</v>
      </c>
      <c r="F389" s="31">
        <f t="shared" ref="F389:H389" si="184">F390+F392</f>
        <v>5867.3213999999998</v>
      </c>
      <c r="G389" s="31">
        <f t="shared" si="184"/>
        <v>5758.7944900000002</v>
      </c>
      <c r="H389" s="7">
        <f t="shared" si="184"/>
        <v>5746.3893500000004</v>
      </c>
      <c r="I389" s="31">
        <f t="shared" si="159"/>
        <v>67.158176240285172</v>
      </c>
      <c r="J389" s="31">
        <f t="shared" si="160"/>
        <v>97.938888263390524</v>
      </c>
    </row>
    <row r="390" spans="1:10">
      <c r="A390" s="43" t="s">
        <v>152</v>
      </c>
      <c r="B390" s="44" t="s">
        <v>855</v>
      </c>
      <c r="C390" s="44" t="s">
        <v>153</v>
      </c>
      <c r="D390" s="31">
        <v>1.4</v>
      </c>
      <c r="E390" s="31">
        <f>E391</f>
        <v>1.4</v>
      </c>
      <c r="F390" s="31">
        <f t="shared" ref="F390:H390" si="185">F391</f>
        <v>0.21784000000000001</v>
      </c>
      <c r="G390" s="31">
        <f t="shared" si="185"/>
        <v>0.20866000000000001</v>
      </c>
      <c r="H390" s="7">
        <f t="shared" si="185"/>
        <v>0.20624999999999999</v>
      </c>
      <c r="I390" s="31">
        <f t="shared" si="159"/>
        <v>14.732142857142858</v>
      </c>
      <c r="J390" s="31">
        <f t="shared" si="160"/>
        <v>94.679581344105756</v>
      </c>
    </row>
    <row r="391" spans="1:10" ht="25.5">
      <c r="A391" s="43" t="s">
        <v>154</v>
      </c>
      <c r="B391" s="44" t="s">
        <v>855</v>
      </c>
      <c r="C391" s="44" t="s">
        <v>155</v>
      </c>
      <c r="D391" s="31">
        <v>1.4</v>
      </c>
      <c r="E391" s="31">
        <f>ведомство!H1941</f>
        <v>1.4</v>
      </c>
      <c r="F391" s="31">
        <f>ведомство!I1941</f>
        <v>0.21784000000000001</v>
      </c>
      <c r="G391" s="31">
        <f>ведомство!J1941</f>
        <v>0.20866000000000001</v>
      </c>
      <c r="H391" s="7">
        <f>ведомство!K1941</f>
        <v>0.20624999999999999</v>
      </c>
      <c r="I391" s="31">
        <f t="shared" si="159"/>
        <v>14.732142857142858</v>
      </c>
      <c r="J391" s="31">
        <f t="shared" si="160"/>
        <v>94.679581344105756</v>
      </c>
    </row>
    <row r="392" spans="1:10">
      <c r="A392" s="43" t="s">
        <v>156</v>
      </c>
      <c r="B392" s="44" t="s">
        <v>855</v>
      </c>
      <c r="C392" s="44" t="s">
        <v>157</v>
      </c>
      <c r="D392" s="31">
        <v>8555.1</v>
      </c>
      <c r="E392" s="31">
        <f>E393</f>
        <v>8555.1</v>
      </c>
      <c r="F392" s="31">
        <f t="shared" ref="F392:H392" si="186">F393</f>
        <v>5867.1035599999996</v>
      </c>
      <c r="G392" s="31">
        <f t="shared" si="186"/>
        <v>5758.58583</v>
      </c>
      <c r="H392" s="7">
        <f t="shared" si="186"/>
        <v>5746.1831000000002</v>
      </c>
      <c r="I392" s="31">
        <f t="shared" si="159"/>
        <v>67.166755502565721</v>
      </c>
      <c r="J392" s="31">
        <f t="shared" si="160"/>
        <v>97.93900927837042</v>
      </c>
    </row>
    <row r="393" spans="1:10">
      <c r="A393" s="43" t="s">
        <v>526</v>
      </c>
      <c r="B393" s="44" t="s">
        <v>855</v>
      </c>
      <c r="C393" s="44" t="s">
        <v>527</v>
      </c>
      <c r="D393" s="31">
        <v>8555.1</v>
      </c>
      <c r="E393" s="31">
        <f>ведомство!H1943</f>
        <v>8555.1</v>
      </c>
      <c r="F393" s="31">
        <f>ведомство!I1943</f>
        <v>5867.1035599999996</v>
      </c>
      <c r="G393" s="31">
        <f>ведомство!J1943</f>
        <v>5758.58583</v>
      </c>
      <c r="H393" s="7">
        <f>ведомство!K1943</f>
        <v>5746.1831000000002</v>
      </c>
      <c r="I393" s="31">
        <f t="shared" si="159"/>
        <v>67.166755502565721</v>
      </c>
      <c r="J393" s="31">
        <f t="shared" si="160"/>
        <v>97.93900927837042</v>
      </c>
    </row>
    <row r="394" spans="1:10">
      <c r="A394" s="43" t="s">
        <v>856</v>
      </c>
      <c r="B394" s="44" t="s">
        <v>857</v>
      </c>
      <c r="C394" s="44" t="s">
        <v>0</v>
      </c>
      <c r="D394" s="31">
        <v>491410.9</v>
      </c>
      <c r="E394" s="31">
        <f>E395+E397</f>
        <v>491410.9</v>
      </c>
      <c r="F394" s="31">
        <f t="shared" ref="F394:H394" si="187">F395+F397</f>
        <v>276288.19680999999</v>
      </c>
      <c r="G394" s="31">
        <f t="shared" si="187"/>
        <v>276288.19680999999</v>
      </c>
      <c r="H394" s="7">
        <f t="shared" si="187"/>
        <v>273932.73533</v>
      </c>
      <c r="I394" s="31">
        <f t="shared" si="159"/>
        <v>55.74413089534643</v>
      </c>
      <c r="J394" s="31">
        <f t="shared" si="160"/>
        <v>99.147462140186974</v>
      </c>
    </row>
    <row r="395" spans="1:10">
      <c r="A395" s="43" t="s">
        <v>152</v>
      </c>
      <c r="B395" s="44" t="s">
        <v>857</v>
      </c>
      <c r="C395" s="44" t="s">
        <v>153</v>
      </c>
      <c r="D395" s="31">
        <v>6277</v>
      </c>
      <c r="E395" s="31">
        <f>E396</f>
        <v>6277</v>
      </c>
      <c r="F395" s="31">
        <f t="shared" ref="F395:H395" si="188">F396</f>
        <v>3370</v>
      </c>
      <c r="G395" s="31">
        <f t="shared" si="188"/>
        <v>3370</v>
      </c>
      <c r="H395" s="7">
        <f t="shared" si="188"/>
        <v>3256.75819</v>
      </c>
      <c r="I395" s="31">
        <f t="shared" si="159"/>
        <v>51.883992193723117</v>
      </c>
      <c r="J395" s="31">
        <f t="shared" si="160"/>
        <v>96.639708902077146</v>
      </c>
    </row>
    <row r="396" spans="1:10" ht="25.5">
      <c r="A396" s="43" t="s">
        <v>154</v>
      </c>
      <c r="B396" s="44" t="s">
        <v>857</v>
      </c>
      <c r="C396" s="44" t="s">
        <v>155</v>
      </c>
      <c r="D396" s="31">
        <v>6277</v>
      </c>
      <c r="E396" s="31">
        <f>ведомство!H1946</f>
        <v>6277</v>
      </c>
      <c r="F396" s="31">
        <f>ведомство!I1946</f>
        <v>3370</v>
      </c>
      <c r="G396" s="31">
        <f>ведомство!J1946</f>
        <v>3370</v>
      </c>
      <c r="H396" s="7">
        <f>ведомство!K1946</f>
        <v>3256.75819</v>
      </c>
      <c r="I396" s="31">
        <f t="shared" si="159"/>
        <v>51.883992193723117</v>
      </c>
      <c r="J396" s="31">
        <f t="shared" si="160"/>
        <v>96.639708902077146</v>
      </c>
    </row>
    <row r="397" spans="1:10">
      <c r="A397" s="43" t="s">
        <v>156</v>
      </c>
      <c r="B397" s="44" t="s">
        <v>857</v>
      </c>
      <c r="C397" s="44" t="s">
        <v>157</v>
      </c>
      <c r="D397" s="31">
        <v>485133.9</v>
      </c>
      <c r="E397" s="31">
        <f>E398</f>
        <v>485133.9</v>
      </c>
      <c r="F397" s="31">
        <f t="shared" ref="F397:H397" si="189">F398</f>
        <v>272918.19680999999</v>
      </c>
      <c r="G397" s="31">
        <f t="shared" si="189"/>
        <v>272918.19680999999</v>
      </c>
      <c r="H397" s="7">
        <f t="shared" si="189"/>
        <v>270675.97713999997</v>
      </c>
      <c r="I397" s="31">
        <f t="shared" si="159"/>
        <v>55.794076056115635</v>
      </c>
      <c r="J397" s="31">
        <f t="shared" si="160"/>
        <v>99.178427933275188</v>
      </c>
    </row>
    <row r="398" spans="1:10">
      <c r="A398" s="43" t="s">
        <v>294</v>
      </c>
      <c r="B398" s="44" t="s">
        <v>857</v>
      </c>
      <c r="C398" s="44" t="s">
        <v>295</v>
      </c>
      <c r="D398" s="31">
        <v>485133.9</v>
      </c>
      <c r="E398" s="31">
        <f>ведомство!H1948</f>
        <v>485133.9</v>
      </c>
      <c r="F398" s="31">
        <f>ведомство!I1948</f>
        <v>272918.19680999999</v>
      </c>
      <c r="G398" s="31">
        <f>ведомство!J1948</f>
        <v>272918.19680999999</v>
      </c>
      <c r="H398" s="7">
        <f>ведомство!K1948</f>
        <v>270675.97713999997</v>
      </c>
      <c r="I398" s="31">
        <f t="shared" ref="I398:I461" si="190">H398/E398*100</f>
        <v>55.794076056115635</v>
      </c>
      <c r="J398" s="31">
        <f t="shared" ref="J398:J461" si="191">H398/F398*100</f>
        <v>99.178427933275188</v>
      </c>
    </row>
    <row r="399" spans="1:10" ht="38.25">
      <c r="A399" s="43" t="s">
        <v>858</v>
      </c>
      <c r="B399" s="44" t="s">
        <v>859</v>
      </c>
      <c r="C399" s="44" t="s">
        <v>0</v>
      </c>
      <c r="D399" s="31">
        <v>105897.5</v>
      </c>
      <c r="E399" s="31">
        <f>E400+E402</f>
        <v>105897.488</v>
      </c>
      <c r="F399" s="31">
        <f t="shared" ref="F399:H399" si="192">F400+F402</f>
        <v>105559.34716600001</v>
      </c>
      <c r="G399" s="31">
        <f t="shared" si="192"/>
        <v>105440.43755</v>
      </c>
      <c r="H399" s="7">
        <f t="shared" si="192"/>
        <v>105395.34938</v>
      </c>
      <c r="I399" s="31">
        <f t="shared" si="190"/>
        <v>99.52582574952109</v>
      </c>
      <c r="J399" s="31">
        <f t="shared" si="191"/>
        <v>99.844639257059725</v>
      </c>
    </row>
    <row r="400" spans="1:10">
      <c r="A400" s="43" t="s">
        <v>152</v>
      </c>
      <c r="B400" s="44" t="s">
        <v>859</v>
      </c>
      <c r="C400" s="44" t="s">
        <v>153</v>
      </c>
      <c r="D400" s="31">
        <v>1367.7</v>
      </c>
      <c r="E400" s="31">
        <f>E401</f>
        <v>1367.71885</v>
      </c>
      <c r="F400" s="31">
        <f t="shared" ref="F400:H400" si="193">F401</f>
        <v>1361.5899400000001</v>
      </c>
      <c r="G400" s="31">
        <f t="shared" si="193"/>
        <v>1360.03703</v>
      </c>
      <c r="H400" s="7">
        <f t="shared" si="193"/>
        <v>1359.8600899999999</v>
      </c>
      <c r="I400" s="31">
        <f t="shared" si="190"/>
        <v>99.425411150837022</v>
      </c>
      <c r="J400" s="31">
        <f t="shared" si="191"/>
        <v>99.872953673556069</v>
      </c>
    </row>
    <row r="401" spans="1:10" ht="25.5">
      <c r="A401" s="43" t="s">
        <v>154</v>
      </c>
      <c r="B401" s="44" t="s">
        <v>859</v>
      </c>
      <c r="C401" s="44" t="s">
        <v>155</v>
      </c>
      <c r="D401" s="31">
        <v>1367.7</v>
      </c>
      <c r="E401" s="31">
        <f>ведомство!H1951</f>
        <v>1367.71885</v>
      </c>
      <c r="F401" s="31">
        <f>ведомство!I1951</f>
        <v>1361.5899400000001</v>
      </c>
      <c r="G401" s="31">
        <f>ведомство!J1951</f>
        <v>1360.03703</v>
      </c>
      <c r="H401" s="7">
        <f>ведомство!K1951</f>
        <v>1359.8600899999999</v>
      </c>
      <c r="I401" s="31">
        <f t="shared" si="190"/>
        <v>99.425411150837022</v>
      </c>
      <c r="J401" s="31">
        <f t="shared" si="191"/>
        <v>99.872953673556069</v>
      </c>
    </row>
    <row r="402" spans="1:10">
      <c r="A402" s="43" t="s">
        <v>156</v>
      </c>
      <c r="B402" s="44" t="s">
        <v>859</v>
      </c>
      <c r="C402" s="44" t="s">
        <v>157</v>
      </c>
      <c r="D402" s="31">
        <v>104529.8</v>
      </c>
      <c r="E402" s="31">
        <f>E403</f>
        <v>104529.76914999999</v>
      </c>
      <c r="F402" s="31">
        <f t="shared" ref="F402:H402" si="194">F403</f>
        <v>104197.757226</v>
      </c>
      <c r="G402" s="31">
        <f t="shared" si="194"/>
        <v>104080.40052</v>
      </c>
      <c r="H402" s="7">
        <f t="shared" si="194"/>
        <v>104035.48929</v>
      </c>
      <c r="I402" s="31">
        <f t="shared" si="190"/>
        <v>99.527139623459121</v>
      </c>
      <c r="J402" s="31">
        <f t="shared" si="191"/>
        <v>99.8442692622951</v>
      </c>
    </row>
    <row r="403" spans="1:10">
      <c r="A403" s="43" t="s">
        <v>526</v>
      </c>
      <c r="B403" s="44" t="s">
        <v>859</v>
      </c>
      <c r="C403" s="44" t="s">
        <v>527</v>
      </c>
      <c r="D403" s="31">
        <v>104529.8</v>
      </c>
      <c r="E403" s="31">
        <f>ведомство!H1953</f>
        <v>104529.76914999999</v>
      </c>
      <c r="F403" s="31">
        <f>ведомство!I1953</f>
        <v>104197.757226</v>
      </c>
      <c r="G403" s="31">
        <f>ведомство!J1953</f>
        <v>104080.40052</v>
      </c>
      <c r="H403" s="7">
        <f>ведомство!K1953</f>
        <v>104035.48929</v>
      </c>
      <c r="I403" s="31">
        <f t="shared" si="190"/>
        <v>99.527139623459121</v>
      </c>
      <c r="J403" s="31">
        <f t="shared" si="191"/>
        <v>99.8442692622951</v>
      </c>
    </row>
    <row r="404" spans="1:10" ht="25.5">
      <c r="A404" s="43" t="s">
        <v>860</v>
      </c>
      <c r="B404" s="44" t="s">
        <v>861</v>
      </c>
      <c r="C404" s="44" t="s">
        <v>0</v>
      </c>
      <c r="D404" s="31">
        <v>67.099999999999994</v>
      </c>
      <c r="E404" s="31">
        <f>E405+E407</f>
        <v>67.099999999999994</v>
      </c>
      <c r="F404" s="31">
        <f t="shared" ref="F404:H404" si="195">F405+F407</f>
        <v>14.165380000000001</v>
      </c>
      <c r="G404" s="31">
        <f t="shared" si="195"/>
        <v>14.16432</v>
      </c>
      <c r="H404" s="7">
        <f t="shared" si="195"/>
        <v>14.16432</v>
      </c>
      <c r="I404" s="31">
        <f t="shared" si="190"/>
        <v>21.109269746646795</v>
      </c>
      <c r="J404" s="31">
        <f t="shared" si="191"/>
        <v>99.992516967423384</v>
      </c>
    </row>
    <row r="405" spans="1:10">
      <c r="A405" s="43" t="s">
        <v>152</v>
      </c>
      <c r="B405" s="44" t="s">
        <v>861</v>
      </c>
      <c r="C405" s="44" t="s">
        <v>153</v>
      </c>
      <c r="D405" s="31">
        <v>9.1</v>
      </c>
      <c r="E405" s="31">
        <f>E406</f>
        <v>9.1</v>
      </c>
      <c r="F405" s="31">
        <f t="shared" ref="F405:H405" si="196">F406</f>
        <v>0.14038</v>
      </c>
      <c r="G405" s="31">
        <f t="shared" si="196"/>
        <v>0.14027999999999999</v>
      </c>
      <c r="H405" s="7">
        <f t="shared" si="196"/>
        <v>0.14027999999999999</v>
      </c>
      <c r="I405" s="31">
        <f t="shared" si="190"/>
        <v>1.5415384615384615</v>
      </c>
      <c r="J405" s="31">
        <f t="shared" si="191"/>
        <v>99.928764781307862</v>
      </c>
    </row>
    <row r="406" spans="1:10" ht="25.5">
      <c r="A406" s="43" t="s">
        <v>154</v>
      </c>
      <c r="B406" s="44" t="s">
        <v>861</v>
      </c>
      <c r="C406" s="44" t="s">
        <v>155</v>
      </c>
      <c r="D406" s="31">
        <v>9.1</v>
      </c>
      <c r="E406" s="31">
        <f>ведомство!H1956</f>
        <v>9.1</v>
      </c>
      <c r="F406" s="31">
        <f>ведомство!I1956</f>
        <v>0.14038</v>
      </c>
      <c r="G406" s="31">
        <f>ведомство!J1956</f>
        <v>0.14027999999999999</v>
      </c>
      <c r="H406" s="7">
        <f>ведомство!K1956</f>
        <v>0.14027999999999999</v>
      </c>
      <c r="I406" s="31">
        <f t="shared" si="190"/>
        <v>1.5415384615384615</v>
      </c>
      <c r="J406" s="31">
        <f t="shared" si="191"/>
        <v>99.928764781307862</v>
      </c>
    </row>
    <row r="407" spans="1:10">
      <c r="A407" s="43" t="s">
        <v>156</v>
      </c>
      <c r="B407" s="44" t="s">
        <v>861</v>
      </c>
      <c r="C407" s="44" t="s">
        <v>157</v>
      </c>
      <c r="D407" s="31">
        <v>58</v>
      </c>
      <c r="E407" s="31">
        <f>E408</f>
        <v>58</v>
      </c>
      <c r="F407" s="31">
        <f t="shared" ref="F407:H407" si="197">F408</f>
        <v>14.025</v>
      </c>
      <c r="G407" s="31">
        <f t="shared" si="197"/>
        <v>14.024039999999999</v>
      </c>
      <c r="H407" s="7">
        <f t="shared" si="197"/>
        <v>14.024039999999999</v>
      </c>
      <c r="I407" s="31">
        <f t="shared" si="190"/>
        <v>24.179379310344824</v>
      </c>
      <c r="J407" s="31">
        <f t="shared" si="191"/>
        <v>99.993155080213896</v>
      </c>
    </row>
    <row r="408" spans="1:10">
      <c r="A408" s="43" t="s">
        <v>526</v>
      </c>
      <c r="B408" s="44" t="s">
        <v>861</v>
      </c>
      <c r="C408" s="44" t="s">
        <v>527</v>
      </c>
      <c r="D408" s="31">
        <v>58</v>
      </c>
      <c r="E408" s="31">
        <f>ведомство!H1958</f>
        <v>58</v>
      </c>
      <c r="F408" s="31">
        <f>ведомство!I1958</f>
        <v>14.025</v>
      </c>
      <c r="G408" s="31">
        <f>ведомство!J1958</f>
        <v>14.024039999999999</v>
      </c>
      <c r="H408" s="7">
        <f>ведомство!K1958</f>
        <v>14.024039999999999</v>
      </c>
      <c r="I408" s="31">
        <f t="shared" si="190"/>
        <v>24.179379310344824</v>
      </c>
      <c r="J408" s="31">
        <f t="shared" si="191"/>
        <v>99.993155080213896</v>
      </c>
    </row>
    <row r="409" spans="1:10">
      <c r="A409" s="43" t="s">
        <v>862</v>
      </c>
      <c r="B409" s="44" t="s">
        <v>863</v>
      </c>
      <c r="C409" s="44" t="s">
        <v>0</v>
      </c>
      <c r="D409" s="31">
        <v>878495.4</v>
      </c>
      <c r="E409" s="31">
        <f>E410+E412</f>
        <v>878495.39999999991</v>
      </c>
      <c r="F409" s="31">
        <f t="shared" ref="F409:H409" si="198">F410+F412</f>
        <v>794600</v>
      </c>
      <c r="G409" s="31">
        <f t="shared" si="198"/>
        <v>787998.57058000006</v>
      </c>
      <c r="H409" s="7">
        <f t="shared" si="198"/>
        <v>787988.88879999996</v>
      </c>
      <c r="I409" s="31">
        <f t="shared" si="190"/>
        <v>89.697554341206569</v>
      </c>
      <c r="J409" s="31">
        <f t="shared" si="191"/>
        <v>99.167995066700215</v>
      </c>
    </row>
    <row r="410" spans="1:10">
      <c r="A410" s="43" t="s">
        <v>152</v>
      </c>
      <c r="B410" s="44" t="s">
        <v>863</v>
      </c>
      <c r="C410" s="44" t="s">
        <v>153</v>
      </c>
      <c r="D410" s="31">
        <v>12982.7</v>
      </c>
      <c r="E410" s="31">
        <f>E411</f>
        <v>12982.7</v>
      </c>
      <c r="F410" s="31">
        <f t="shared" ref="F410:H410" si="199">F411</f>
        <v>11400</v>
      </c>
      <c r="G410" s="31">
        <f t="shared" si="199"/>
        <v>11297.46068</v>
      </c>
      <c r="H410" s="7">
        <f t="shared" si="199"/>
        <v>11297.39602</v>
      </c>
      <c r="I410" s="31">
        <f t="shared" si="190"/>
        <v>87.018848313524927</v>
      </c>
      <c r="J410" s="31">
        <f t="shared" si="191"/>
        <v>99.099965087719298</v>
      </c>
    </row>
    <row r="411" spans="1:10" ht="25.5">
      <c r="A411" s="43" t="s">
        <v>154</v>
      </c>
      <c r="B411" s="44" t="s">
        <v>863</v>
      </c>
      <c r="C411" s="44" t="s">
        <v>155</v>
      </c>
      <c r="D411" s="31">
        <v>12982.7</v>
      </c>
      <c r="E411" s="31">
        <f>ведомство!H1961</f>
        <v>12982.7</v>
      </c>
      <c r="F411" s="31">
        <f>ведомство!I1961</f>
        <v>11400</v>
      </c>
      <c r="G411" s="31">
        <f>ведомство!J1961</f>
        <v>11297.46068</v>
      </c>
      <c r="H411" s="7">
        <f>ведомство!K1961</f>
        <v>11297.39602</v>
      </c>
      <c r="I411" s="31">
        <f t="shared" si="190"/>
        <v>87.018848313524927</v>
      </c>
      <c r="J411" s="31">
        <f t="shared" si="191"/>
        <v>99.099965087719298</v>
      </c>
    </row>
    <row r="412" spans="1:10">
      <c r="A412" s="43" t="s">
        <v>156</v>
      </c>
      <c r="B412" s="44" t="s">
        <v>863</v>
      </c>
      <c r="C412" s="44" t="s">
        <v>157</v>
      </c>
      <c r="D412" s="31">
        <v>865512.7</v>
      </c>
      <c r="E412" s="31">
        <f>E413</f>
        <v>865512.7</v>
      </c>
      <c r="F412" s="31">
        <f t="shared" ref="F412:H412" si="200">F413</f>
        <v>783200</v>
      </c>
      <c r="G412" s="31">
        <f t="shared" si="200"/>
        <v>776701.10990000004</v>
      </c>
      <c r="H412" s="7">
        <f t="shared" si="200"/>
        <v>776691.49277999997</v>
      </c>
      <c r="I412" s="31">
        <f t="shared" si="190"/>
        <v>89.737734961023691</v>
      </c>
      <c r="J412" s="31">
        <f t="shared" si="191"/>
        <v>99.168985288559753</v>
      </c>
    </row>
    <row r="413" spans="1:10">
      <c r="A413" s="43" t="s">
        <v>294</v>
      </c>
      <c r="B413" s="44" t="s">
        <v>863</v>
      </c>
      <c r="C413" s="44" t="s">
        <v>295</v>
      </c>
      <c r="D413" s="31">
        <v>865512.7</v>
      </c>
      <c r="E413" s="31">
        <f>ведомство!H1963</f>
        <v>865512.7</v>
      </c>
      <c r="F413" s="31">
        <f>ведомство!I1963</f>
        <v>783200</v>
      </c>
      <c r="G413" s="31">
        <f>ведомство!J1963</f>
        <v>776701.10990000004</v>
      </c>
      <c r="H413" s="7">
        <f>ведомство!K1963</f>
        <v>776691.49277999997</v>
      </c>
      <c r="I413" s="31">
        <f t="shared" si="190"/>
        <v>89.737734961023691</v>
      </c>
      <c r="J413" s="31">
        <f t="shared" si="191"/>
        <v>99.168985288559753</v>
      </c>
    </row>
    <row r="414" spans="1:10" ht="38.25">
      <c r="A414" s="43" t="s">
        <v>864</v>
      </c>
      <c r="B414" s="44" t="s">
        <v>865</v>
      </c>
      <c r="C414" s="44" t="s">
        <v>0</v>
      </c>
      <c r="D414" s="31">
        <v>17422.599999999999</v>
      </c>
      <c r="E414" s="31">
        <f>E415+E417</f>
        <v>17422.600000000002</v>
      </c>
      <c r="F414" s="31">
        <f t="shared" ref="F414:H414" si="201">F415+F417</f>
        <v>9857.8809999999994</v>
      </c>
      <c r="G414" s="31">
        <f t="shared" si="201"/>
        <v>9857.1434600000011</v>
      </c>
      <c r="H414" s="7">
        <f t="shared" si="201"/>
        <v>9857.1417399999991</v>
      </c>
      <c r="I414" s="31">
        <f t="shared" si="190"/>
        <v>56.576755134136114</v>
      </c>
      <c r="J414" s="31">
        <f t="shared" si="191"/>
        <v>99.992500822438416</v>
      </c>
    </row>
    <row r="415" spans="1:10">
      <c r="A415" s="43" t="s">
        <v>152</v>
      </c>
      <c r="B415" s="44" t="s">
        <v>865</v>
      </c>
      <c r="C415" s="44" t="s">
        <v>153</v>
      </c>
      <c r="D415" s="31">
        <v>8.4</v>
      </c>
      <c r="E415" s="31">
        <f>E416</f>
        <v>8.4</v>
      </c>
      <c r="F415" s="31">
        <f t="shared" ref="F415:H415" si="202">F416</f>
        <v>6.26</v>
      </c>
      <c r="G415" s="31">
        <f t="shared" si="202"/>
        <v>5.5225999999999997</v>
      </c>
      <c r="H415" s="7">
        <f t="shared" si="202"/>
        <v>5.5220399999999996</v>
      </c>
      <c r="I415" s="31">
        <f t="shared" si="190"/>
        <v>65.738571428571419</v>
      </c>
      <c r="J415" s="31">
        <f t="shared" si="191"/>
        <v>88.211501597444084</v>
      </c>
    </row>
    <row r="416" spans="1:10" ht="25.5">
      <c r="A416" s="43" t="s">
        <v>154</v>
      </c>
      <c r="B416" s="44" t="s">
        <v>865</v>
      </c>
      <c r="C416" s="44" t="s">
        <v>155</v>
      </c>
      <c r="D416" s="31">
        <v>8.4</v>
      </c>
      <c r="E416" s="31">
        <f>ведомство!H1966</f>
        <v>8.4</v>
      </c>
      <c r="F416" s="31">
        <f>ведомство!I1966</f>
        <v>6.26</v>
      </c>
      <c r="G416" s="31">
        <f>ведомство!J1966</f>
        <v>5.5225999999999997</v>
      </c>
      <c r="H416" s="7">
        <f>ведомство!K1966</f>
        <v>5.5220399999999996</v>
      </c>
      <c r="I416" s="31">
        <f t="shared" si="190"/>
        <v>65.738571428571419</v>
      </c>
      <c r="J416" s="31">
        <f t="shared" si="191"/>
        <v>88.211501597444084</v>
      </c>
    </row>
    <row r="417" spans="1:10">
      <c r="A417" s="43" t="s">
        <v>156</v>
      </c>
      <c r="B417" s="44" t="s">
        <v>865</v>
      </c>
      <c r="C417" s="44" t="s">
        <v>157</v>
      </c>
      <c r="D417" s="31">
        <v>17414.2</v>
      </c>
      <c r="E417" s="31">
        <f>E418</f>
        <v>17414.2</v>
      </c>
      <c r="F417" s="31">
        <f t="shared" ref="F417:H417" si="203">F418</f>
        <v>9851.6209999999992</v>
      </c>
      <c r="G417" s="31">
        <f t="shared" si="203"/>
        <v>9851.6208600000009</v>
      </c>
      <c r="H417" s="7">
        <f t="shared" si="203"/>
        <v>9851.6196999999993</v>
      </c>
      <c r="I417" s="31">
        <f t="shared" si="190"/>
        <v>56.572335794925976</v>
      </c>
      <c r="J417" s="31">
        <f t="shared" si="191"/>
        <v>99.999986804202067</v>
      </c>
    </row>
    <row r="418" spans="1:10">
      <c r="A418" s="43" t="s">
        <v>526</v>
      </c>
      <c r="B418" s="44" t="s">
        <v>865</v>
      </c>
      <c r="C418" s="44" t="s">
        <v>527</v>
      </c>
      <c r="D418" s="31">
        <v>17414.2</v>
      </c>
      <c r="E418" s="31">
        <f>ведомство!H1968</f>
        <v>17414.2</v>
      </c>
      <c r="F418" s="31">
        <f>ведомство!I1968</f>
        <v>9851.6209999999992</v>
      </c>
      <c r="G418" s="31">
        <f>ведомство!J1968</f>
        <v>9851.6208600000009</v>
      </c>
      <c r="H418" s="7">
        <f>ведомство!K1968</f>
        <v>9851.6196999999993</v>
      </c>
      <c r="I418" s="31">
        <f t="shared" si="190"/>
        <v>56.572335794925976</v>
      </c>
      <c r="J418" s="31">
        <f t="shared" si="191"/>
        <v>99.999986804202067</v>
      </c>
    </row>
    <row r="419" spans="1:10" ht="25.5">
      <c r="A419" s="43" t="s">
        <v>866</v>
      </c>
      <c r="B419" s="44" t="s">
        <v>867</v>
      </c>
      <c r="C419" s="44" t="s">
        <v>0</v>
      </c>
      <c r="D419" s="31">
        <v>512.20000000000005</v>
      </c>
      <c r="E419" s="31">
        <f>E420+E422</f>
        <v>512.20000000000005</v>
      </c>
      <c r="F419" s="31">
        <f t="shared" ref="F419:H419" si="204">F420+F422</f>
        <v>70.879580000000004</v>
      </c>
      <c r="G419" s="31">
        <f t="shared" si="204"/>
        <v>70.879090000000005</v>
      </c>
      <c r="H419" s="7">
        <f t="shared" si="204"/>
        <v>70.878199999999993</v>
      </c>
      <c r="I419" s="31">
        <f t="shared" si="190"/>
        <v>13.837992971495508</v>
      </c>
      <c r="J419" s="31">
        <f t="shared" si="191"/>
        <v>99.998053035867301</v>
      </c>
    </row>
    <row r="420" spans="1:10">
      <c r="A420" s="43" t="s">
        <v>152</v>
      </c>
      <c r="B420" s="44" t="s">
        <v>867</v>
      </c>
      <c r="C420" s="44" t="s">
        <v>153</v>
      </c>
      <c r="D420" s="31">
        <v>7.2</v>
      </c>
      <c r="E420" s="31">
        <f>E421</f>
        <v>7.2</v>
      </c>
      <c r="F420" s="31">
        <f t="shared" ref="F420:H420" si="205">F421</f>
        <v>0.61990000000000001</v>
      </c>
      <c r="G420" s="31">
        <f t="shared" si="205"/>
        <v>0.61990000000000001</v>
      </c>
      <c r="H420" s="7">
        <f t="shared" si="205"/>
        <v>0.61960999999999999</v>
      </c>
      <c r="I420" s="31">
        <f t="shared" si="190"/>
        <v>8.6056944444444436</v>
      </c>
      <c r="J420" s="31">
        <f t="shared" si="191"/>
        <v>99.953218261009837</v>
      </c>
    </row>
    <row r="421" spans="1:10" ht="25.5">
      <c r="A421" s="43" t="s">
        <v>154</v>
      </c>
      <c r="B421" s="44" t="s">
        <v>867</v>
      </c>
      <c r="C421" s="44" t="s">
        <v>155</v>
      </c>
      <c r="D421" s="31">
        <v>7.2</v>
      </c>
      <c r="E421" s="31">
        <f>ведомство!H1971</f>
        <v>7.2</v>
      </c>
      <c r="F421" s="31">
        <f>ведомство!I1971</f>
        <v>0.61990000000000001</v>
      </c>
      <c r="G421" s="31">
        <f>ведомство!J1971</f>
        <v>0.61990000000000001</v>
      </c>
      <c r="H421" s="7">
        <f>ведомство!K1971</f>
        <v>0.61960999999999999</v>
      </c>
      <c r="I421" s="31">
        <f t="shared" si="190"/>
        <v>8.6056944444444436</v>
      </c>
      <c r="J421" s="31">
        <f t="shared" si="191"/>
        <v>99.953218261009837</v>
      </c>
    </row>
    <row r="422" spans="1:10">
      <c r="A422" s="43" t="s">
        <v>156</v>
      </c>
      <c r="B422" s="44" t="s">
        <v>867</v>
      </c>
      <c r="C422" s="44" t="s">
        <v>157</v>
      </c>
      <c r="D422" s="31">
        <v>505</v>
      </c>
      <c r="E422" s="31">
        <f>E423</f>
        <v>505</v>
      </c>
      <c r="F422" s="31">
        <f t="shared" ref="F422:H422" si="206">F423</f>
        <v>70.259680000000003</v>
      </c>
      <c r="G422" s="31">
        <f t="shared" si="206"/>
        <v>70.259190000000004</v>
      </c>
      <c r="H422" s="7">
        <f t="shared" si="206"/>
        <v>70.258589999999998</v>
      </c>
      <c r="I422" s="31">
        <f t="shared" si="190"/>
        <v>13.912592079207919</v>
      </c>
      <c r="J422" s="31">
        <f t="shared" si="191"/>
        <v>99.998448612347786</v>
      </c>
    </row>
    <row r="423" spans="1:10">
      <c r="A423" s="43" t="s">
        <v>526</v>
      </c>
      <c r="B423" s="44" t="s">
        <v>867</v>
      </c>
      <c r="C423" s="44" t="s">
        <v>527</v>
      </c>
      <c r="D423" s="31">
        <v>505</v>
      </c>
      <c r="E423" s="31">
        <f>ведомство!H1973</f>
        <v>505</v>
      </c>
      <c r="F423" s="31">
        <f>ведомство!I1973</f>
        <v>70.259680000000003</v>
      </c>
      <c r="G423" s="31">
        <f>ведомство!J1973</f>
        <v>70.259190000000004</v>
      </c>
      <c r="H423" s="7">
        <f>ведомство!K1973</f>
        <v>70.258589999999998</v>
      </c>
      <c r="I423" s="31">
        <f t="shared" si="190"/>
        <v>13.912592079207919</v>
      </c>
      <c r="J423" s="31">
        <f t="shared" si="191"/>
        <v>99.998448612347786</v>
      </c>
    </row>
    <row r="424" spans="1:10" ht="63.75">
      <c r="A424" s="43" t="s">
        <v>868</v>
      </c>
      <c r="B424" s="44" t="s">
        <v>869</v>
      </c>
      <c r="C424" s="44" t="s">
        <v>0</v>
      </c>
      <c r="D424" s="31">
        <v>398885.5</v>
      </c>
      <c r="E424" s="31">
        <f>E425+E427</f>
        <v>398885.5</v>
      </c>
      <c r="F424" s="31">
        <f t="shared" ref="F424:H424" si="207">F425+F427</f>
        <v>289335.13733</v>
      </c>
      <c r="G424" s="31">
        <f t="shared" si="207"/>
        <v>289328.85931000003</v>
      </c>
      <c r="H424" s="7">
        <f t="shared" si="207"/>
        <v>289315.26572000002</v>
      </c>
      <c r="I424" s="31">
        <f t="shared" si="190"/>
        <v>72.530905665911646</v>
      </c>
      <c r="J424" s="31">
        <f t="shared" si="191"/>
        <v>99.993131974849874</v>
      </c>
    </row>
    <row r="425" spans="1:10">
      <c r="A425" s="43" t="s">
        <v>152</v>
      </c>
      <c r="B425" s="44" t="s">
        <v>869</v>
      </c>
      <c r="C425" s="44" t="s">
        <v>153</v>
      </c>
      <c r="D425" s="31">
        <v>541.9</v>
      </c>
      <c r="E425" s="31">
        <f>E426</f>
        <v>541.9</v>
      </c>
      <c r="F425" s="31">
        <f t="shared" ref="F425:H425" si="208">F426</f>
        <v>334.38499999999999</v>
      </c>
      <c r="G425" s="31">
        <f t="shared" si="208"/>
        <v>334.38198</v>
      </c>
      <c r="H425" s="7">
        <f t="shared" si="208"/>
        <v>334.38182999999998</v>
      </c>
      <c r="I425" s="31">
        <f t="shared" si="190"/>
        <v>61.70544934489758</v>
      </c>
      <c r="J425" s="31">
        <f t="shared" si="191"/>
        <v>99.999051990968496</v>
      </c>
    </row>
    <row r="426" spans="1:10" ht="25.5">
      <c r="A426" s="43" t="s">
        <v>154</v>
      </c>
      <c r="B426" s="44" t="s">
        <v>869</v>
      </c>
      <c r="C426" s="44" t="s">
        <v>155</v>
      </c>
      <c r="D426" s="31">
        <v>541.9</v>
      </c>
      <c r="E426" s="31">
        <f>ведомство!H1976</f>
        <v>541.9</v>
      </c>
      <c r="F426" s="31">
        <f>ведомство!I1976</f>
        <v>334.38499999999999</v>
      </c>
      <c r="G426" s="31">
        <f>ведомство!J1976</f>
        <v>334.38198</v>
      </c>
      <c r="H426" s="7">
        <f>ведомство!K1976</f>
        <v>334.38182999999998</v>
      </c>
      <c r="I426" s="31">
        <f t="shared" si="190"/>
        <v>61.70544934489758</v>
      </c>
      <c r="J426" s="31">
        <f t="shared" si="191"/>
        <v>99.999051990968496</v>
      </c>
    </row>
    <row r="427" spans="1:10">
      <c r="A427" s="43" t="s">
        <v>156</v>
      </c>
      <c r="B427" s="44" t="s">
        <v>869</v>
      </c>
      <c r="C427" s="44" t="s">
        <v>157</v>
      </c>
      <c r="D427" s="31">
        <v>398343.6</v>
      </c>
      <c r="E427" s="31">
        <f>E428</f>
        <v>398343.6</v>
      </c>
      <c r="F427" s="31">
        <f t="shared" ref="F427:H427" si="209">F428</f>
        <v>289000.75232999999</v>
      </c>
      <c r="G427" s="31">
        <f t="shared" si="209"/>
        <v>288994.47733000002</v>
      </c>
      <c r="H427" s="7">
        <f t="shared" si="209"/>
        <v>288980.88389</v>
      </c>
      <c r="I427" s="31">
        <f t="shared" si="190"/>
        <v>72.545632436419211</v>
      </c>
      <c r="J427" s="31">
        <f t="shared" si="191"/>
        <v>99.993125125163246</v>
      </c>
    </row>
    <row r="428" spans="1:10">
      <c r="A428" s="43" t="s">
        <v>526</v>
      </c>
      <c r="B428" s="44" t="s">
        <v>869</v>
      </c>
      <c r="C428" s="44" t="s">
        <v>527</v>
      </c>
      <c r="D428" s="31">
        <v>398343.6</v>
      </c>
      <c r="E428" s="31">
        <f>ведомство!H1978</f>
        <v>398343.6</v>
      </c>
      <c r="F428" s="31">
        <f>ведомство!I1978</f>
        <v>289000.75232999999</v>
      </c>
      <c r="G428" s="31">
        <f>ведомство!J1978</f>
        <v>288994.47733000002</v>
      </c>
      <c r="H428" s="7">
        <f>ведомство!K1978</f>
        <v>288980.88389</v>
      </c>
      <c r="I428" s="31">
        <f t="shared" si="190"/>
        <v>72.545632436419211</v>
      </c>
      <c r="J428" s="31">
        <f t="shared" si="191"/>
        <v>99.993125125163246</v>
      </c>
    </row>
    <row r="429" spans="1:10" ht="25.5">
      <c r="A429" s="43" t="s">
        <v>832</v>
      </c>
      <c r="B429" s="44" t="s">
        <v>870</v>
      </c>
      <c r="C429" s="44" t="s">
        <v>0</v>
      </c>
      <c r="D429" s="31">
        <v>80</v>
      </c>
      <c r="E429" s="31">
        <f>E430</f>
        <v>80</v>
      </c>
      <c r="F429" s="31">
        <f t="shared" ref="F429:H430" si="210">F430</f>
        <v>32.799999999999997</v>
      </c>
      <c r="G429" s="31">
        <f t="shared" si="210"/>
        <v>32.799999999999997</v>
      </c>
      <c r="H429" s="7">
        <f t="shared" si="210"/>
        <v>32.799999999999997</v>
      </c>
      <c r="I429" s="31">
        <f t="shared" si="190"/>
        <v>41</v>
      </c>
      <c r="J429" s="31">
        <f t="shared" si="191"/>
        <v>100</v>
      </c>
    </row>
    <row r="430" spans="1:10">
      <c r="A430" s="43" t="s">
        <v>152</v>
      </c>
      <c r="B430" s="44" t="s">
        <v>870</v>
      </c>
      <c r="C430" s="44" t="s">
        <v>153</v>
      </c>
      <c r="D430" s="31">
        <v>80</v>
      </c>
      <c r="E430" s="31">
        <f>E431</f>
        <v>80</v>
      </c>
      <c r="F430" s="31">
        <f t="shared" si="210"/>
        <v>32.799999999999997</v>
      </c>
      <c r="G430" s="31">
        <f t="shared" si="210"/>
        <v>32.799999999999997</v>
      </c>
      <c r="H430" s="7">
        <f t="shared" si="210"/>
        <v>32.799999999999997</v>
      </c>
      <c r="I430" s="31">
        <f t="shared" si="190"/>
        <v>41</v>
      </c>
      <c r="J430" s="31">
        <f t="shared" si="191"/>
        <v>100</v>
      </c>
    </row>
    <row r="431" spans="1:10" ht="25.5">
      <c r="A431" s="43" t="s">
        <v>154</v>
      </c>
      <c r="B431" s="44" t="s">
        <v>870</v>
      </c>
      <c r="C431" s="44" t="s">
        <v>155</v>
      </c>
      <c r="D431" s="31">
        <v>80</v>
      </c>
      <c r="E431" s="31">
        <f>ведомство!H1981</f>
        <v>80</v>
      </c>
      <c r="F431" s="31">
        <f>ведомство!I1981</f>
        <v>32.799999999999997</v>
      </c>
      <c r="G431" s="31">
        <f>ведомство!J1981</f>
        <v>32.799999999999997</v>
      </c>
      <c r="H431" s="7">
        <f>ведомство!K1981</f>
        <v>32.799999999999997</v>
      </c>
      <c r="I431" s="31">
        <f t="shared" si="190"/>
        <v>41</v>
      </c>
      <c r="J431" s="31">
        <f t="shared" si="191"/>
        <v>100</v>
      </c>
    </row>
    <row r="432" spans="1:10">
      <c r="A432" s="43" t="s">
        <v>871</v>
      </c>
      <c r="B432" s="44" t="s">
        <v>872</v>
      </c>
      <c r="C432" s="44" t="s">
        <v>0</v>
      </c>
      <c r="D432" s="31">
        <v>171971</v>
      </c>
      <c r="E432" s="31">
        <f>E433+E435</f>
        <v>171971</v>
      </c>
      <c r="F432" s="31">
        <f t="shared" ref="F432:H432" si="211">F433+F435</f>
        <v>149328.57199999999</v>
      </c>
      <c r="G432" s="31">
        <f t="shared" si="211"/>
        <v>149328.57199999999</v>
      </c>
      <c r="H432" s="7">
        <f t="shared" si="211"/>
        <v>149195.43785000002</v>
      </c>
      <c r="I432" s="31">
        <f t="shared" si="190"/>
        <v>86.756161126003818</v>
      </c>
      <c r="J432" s="31">
        <f t="shared" si="191"/>
        <v>99.9108448247935</v>
      </c>
    </row>
    <row r="433" spans="1:10">
      <c r="A433" s="43" t="s">
        <v>152</v>
      </c>
      <c r="B433" s="44" t="s">
        <v>872</v>
      </c>
      <c r="C433" s="44" t="s">
        <v>153</v>
      </c>
      <c r="D433" s="31">
        <v>2759</v>
      </c>
      <c r="E433" s="31">
        <f>E434</f>
        <v>2759</v>
      </c>
      <c r="F433" s="31">
        <f t="shared" ref="F433:H433" si="212">F434</f>
        <v>2328.5720000000001</v>
      </c>
      <c r="G433" s="31">
        <f t="shared" si="212"/>
        <v>2328.5720000000001</v>
      </c>
      <c r="H433" s="7">
        <f t="shared" si="212"/>
        <v>2326.1704199999999</v>
      </c>
      <c r="I433" s="31">
        <f t="shared" si="190"/>
        <v>84.31208481333816</v>
      </c>
      <c r="J433" s="31">
        <f t="shared" si="191"/>
        <v>99.896864687885952</v>
      </c>
    </row>
    <row r="434" spans="1:10" ht="25.5">
      <c r="A434" s="43" t="s">
        <v>154</v>
      </c>
      <c r="B434" s="44" t="s">
        <v>872</v>
      </c>
      <c r="C434" s="44" t="s">
        <v>155</v>
      </c>
      <c r="D434" s="31">
        <v>2759</v>
      </c>
      <c r="E434" s="31">
        <f>ведомство!H1984</f>
        <v>2759</v>
      </c>
      <c r="F434" s="31">
        <f>ведомство!I1984</f>
        <v>2328.5720000000001</v>
      </c>
      <c r="G434" s="31">
        <f>ведомство!J1984</f>
        <v>2328.5720000000001</v>
      </c>
      <c r="H434" s="7">
        <f>ведомство!K1984</f>
        <v>2326.1704199999999</v>
      </c>
      <c r="I434" s="31">
        <f t="shared" si="190"/>
        <v>84.31208481333816</v>
      </c>
      <c r="J434" s="31">
        <f t="shared" si="191"/>
        <v>99.896864687885952</v>
      </c>
    </row>
    <row r="435" spans="1:10">
      <c r="A435" s="43" t="s">
        <v>156</v>
      </c>
      <c r="B435" s="44" t="s">
        <v>872</v>
      </c>
      <c r="C435" s="44" t="s">
        <v>157</v>
      </c>
      <c r="D435" s="31">
        <v>169212</v>
      </c>
      <c r="E435" s="31">
        <f>E436</f>
        <v>169212</v>
      </c>
      <c r="F435" s="31">
        <f t="shared" ref="F435:H435" si="213">F436</f>
        <v>147000</v>
      </c>
      <c r="G435" s="31">
        <f t="shared" si="213"/>
        <v>147000</v>
      </c>
      <c r="H435" s="7">
        <f t="shared" si="213"/>
        <v>146869.26743000001</v>
      </c>
      <c r="I435" s="31">
        <f t="shared" si="190"/>
        <v>86.796011766304986</v>
      </c>
      <c r="J435" s="31">
        <f t="shared" si="191"/>
        <v>99.911066278911562</v>
      </c>
    </row>
    <row r="436" spans="1:10">
      <c r="A436" s="43" t="s">
        <v>294</v>
      </c>
      <c r="B436" s="44" t="s">
        <v>872</v>
      </c>
      <c r="C436" s="44" t="s">
        <v>295</v>
      </c>
      <c r="D436" s="31">
        <v>169212</v>
      </c>
      <c r="E436" s="31">
        <f>ведомство!H1986</f>
        <v>169212</v>
      </c>
      <c r="F436" s="31">
        <f>ведомство!I1986</f>
        <v>147000</v>
      </c>
      <c r="G436" s="31">
        <f>ведомство!J1986</f>
        <v>147000</v>
      </c>
      <c r="H436" s="7">
        <f>ведомство!K1986</f>
        <v>146869.26743000001</v>
      </c>
      <c r="I436" s="31">
        <f t="shared" si="190"/>
        <v>86.796011766304986</v>
      </c>
      <c r="J436" s="31">
        <f t="shared" si="191"/>
        <v>99.911066278911562</v>
      </c>
    </row>
    <row r="437" spans="1:10" ht="25.5">
      <c r="A437" s="43" t="s">
        <v>873</v>
      </c>
      <c r="B437" s="44" t="s">
        <v>874</v>
      </c>
      <c r="C437" s="44" t="s">
        <v>0</v>
      </c>
      <c r="D437" s="31">
        <v>10516.7</v>
      </c>
      <c r="E437" s="31">
        <f>E438+E440</f>
        <v>10516.7</v>
      </c>
      <c r="F437" s="31">
        <f t="shared" ref="F437:H437" si="214">F438+F440</f>
        <v>8051.01512</v>
      </c>
      <c r="G437" s="31">
        <f t="shared" si="214"/>
        <v>8041.5224900000003</v>
      </c>
      <c r="H437" s="7">
        <f t="shared" si="214"/>
        <v>7843.6685299999999</v>
      </c>
      <c r="I437" s="31">
        <f t="shared" si="190"/>
        <v>74.582982589595588</v>
      </c>
      <c r="J437" s="31">
        <f t="shared" si="191"/>
        <v>97.424590726641185</v>
      </c>
    </row>
    <row r="438" spans="1:10">
      <c r="A438" s="43" t="s">
        <v>152</v>
      </c>
      <c r="B438" s="44" t="s">
        <v>874</v>
      </c>
      <c r="C438" s="44" t="s">
        <v>153</v>
      </c>
      <c r="D438" s="31">
        <v>168.7</v>
      </c>
      <c r="E438" s="31">
        <f>E439</f>
        <v>168.7</v>
      </c>
      <c r="F438" s="31">
        <f t="shared" ref="F438:H438" si="215">F439</f>
        <v>111.01512</v>
      </c>
      <c r="G438" s="31">
        <f t="shared" si="215"/>
        <v>101.52249</v>
      </c>
      <c r="H438" s="7">
        <f t="shared" si="215"/>
        <v>96.445319999999995</v>
      </c>
      <c r="I438" s="31">
        <f t="shared" si="190"/>
        <v>57.169721398933014</v>
      </c>
      <c r="J438" s="31">
        <f t="shared" si="191"/>
        <v>86.875841777228175</v>
      </c>
    </row>
    <row r="439" spans="1:10" ht="25.5">
      <c r="A439" s="43" t="s">
        <v>154</v>
      </c>
      <c r="B439" s="44" t="s">
        <v>874</v>
      </c>
      <c r="C439" s="44" t="s">
        <v>155</v>
      </c>
      <c r="D439" s="31">
        <v>168.7</v>
      </c>
      <c r="E439" s="31">
        <f>ведомство!H1989</f>
        <v>168.7</v>
      </c>
      <c r="F439" s="31">
        <f>ведомство!I1989</f>
        <v>111.01512</v>
      </c>
      <c r="G439" s="31">
        <f>ведомство!J1989</f>
        <v>101.52249</v>
      </c>
      <c r="H439" s="7">
        <f>ведомство!K1989</f>
        <v>96.445319999999995</v>
      </c>
      <c r="I439" s="31">
        <f t="shared" si="190"/>
        <v>57.169721398933014</v>
      </c>
      <c r="J439" s="31">
        <f t="shared" si="191"/>
        <v>86.875841777228175</v>
      </c>
    </row>
    <row r="440" spans="1:10">
      <c r="A440" s="43" t="s">
        <v>156</v>
      </c>
      <c r="B440" s="44" t="s">
        <v>874</v>
      </c>
      <c r="C440" s="44" t="s">
        <v>157</v>
      </c>
      <c r="D440" s="31">
        <v>10348</v>
      </c>
      <c r="E440" s="31">
        <f>E441</f>
        <v>10348</v>
      </c>
      <c r="F440" s="31">
        <f t="shared" ref="F440:H440" si="216">F441</f>
        <v>7940</v>
      </c>
      <c r="G440" s="31">
        <f t="shared" si="216"/>
        <v>7940</v>
      </c>
      <c r="H440" s="7">
        <f t="shared" si="216"/>
        <v>7747.2232100000001</v>
      </c>
      <c r="I440" s="31">
        <f t="shared" si="190"/>
        <v>74.866865191341319</v>
      </c>
      <c r="J440" s="31">
        <f t="shared" si="191"/>
        <v>97.572080730478589</v>
      </c>
    </row>
    <row r="441" spans="1:10">
      <c r="A441" s="43" t="s">
        <v>294</v>
      </c>
      <c r="B441" s="44" t="s">
        <v>874</v>
      </c>
      <c r="C441" s="44" t="s">
        <v>295</v>
      </c>
      <c r="D441" s="31">
        <v>10348</v>
      </c>
      <c r="E441" s="31">
        <f>ведомство!H1991</f>
        <v>10348</v>
      </c>
      <c r="F441" s="31">
        <f>ведомство!I1991</f>
        <v>7940</v>
      </c>
      <c r="G441" s="31">
        <f>ведомство!J1991</f>
        <v>7940</v>
      </c>
      <c r="H441" s="7">
        <f>ведомство!K1991</f>
        <v>7747.2232100000001</v>
      </c>
      <c r="I441" s="31">
        <f t="shared" si="190"/>
        <v>74.866865191341319</v>
      </c>
      <c r="J441" s="31">
        <f t="shared" si="191"/>
        <v>97.572080730478589</v>
      </c>
    </row>
    <row r="442" spans="1:10" ht="25.5">
      <c r="A442" s="43" t="s">
        <v>875</v>
      </c>
      <c r="B442" s="44" t="s">
        <v>876</v>
      </c>
      <c r="C442" s="44" t="s">
        <v>0</v>
      </c>
      <c r="D442" s="31">
        <v>187044.3</v>
      </c>
      <c r="E442" s="31">
        <f>E443+E445</f>
        <v>187044.30000000002</v>
      </c>
      <c r="F442" s="31">
        <f t="shared" ref="F442:H442" si="217">F443+F445</f>
        <v>104635.613</v>
      </c>
      <c r="G442" s="31">
        <f t="shared" si="217"/>
        <v>104635.613</v>
      </c>
      <c r="H442" s="7">
        <f t="shared" si="217"/>
        <v>104626.90613999999</v>
      </c>
      <c r="I442" s="31">
        <f t="shared" si="190"/>
        <v>55.936965809703899</v>
      </c>
      <c r="J442" s="31">
        <f t="shared" si="191"/>
        <v>99.991678875145496</v>
      </c>
    </row>
    <row r="443" spans="1:10">
      <c r="A443" s="43" t="s">
        <v>152</v>
      </c>
      <c r="B443" s="44" t="s">
        <v>876</v>
      </c>
      <c r="C443" s="44" t="s">
        <v>153</v>
      </c>
      <c r="D443" s="31">
        <v>2764.2</v>
      </c>
      <c r="E443" s="31">
        <f>E444</f>
        <v>2764.2</v>
      </c>
      <c r="F443" s="31">
        <f t="shared" ref="F443:H443" si="218">F444</f>
        <v>1396.893</v>
      </c>
      <c r="G443" s="31">
        <f t="shared" si="218"/>
        <v>1396.893</v>
      </c>
      <c r="H443" s="7">
        <f t="shared" si="218"/>
        <v>1394.35337</v>
      </c>
      <c r="I443" s="31">
        <f t="shared" si="190"/>
        <v>50.443288112292898</v>
      </c>
      <c r="J443" s="31">
        <f t="shared" si="191"/>
        <v>99.818194378524339</v>
      </c>
    </row>
    <row r="444" spans="1:10" ht="25.5">
      <c r="A444" s="43" t="s">
        <v>154</v>
      </c>
      <c r="B444" s="44" t="s">
        <v>876</v>
      </c>
      <c r="C444" s="44" t="s">
        <v>155</v>
      </c>
      <c r="D444" s="31">
        <v>2764.2</v>
      </c>
      <c r="E444" s="31">
        <f>ведомство!H1994</f>
        <v>2764.2</v>
      </c>
      <c r="F444" s="31">
        <f>ведомство!I1994</f>
        <v>1396.893</v>
      </c>
      <c r="G444" s="31">
        <f>ведомство!J1994</f>
        <v>1396.893</v>
      </c>
      <c r="H444" s="7">
        <f>ведомство!K1994</f>
        <v>1394.35337</v>
      </c>
      <c r="I444" s="31">
        <f t="shared" si="190"/>
        <v>50.443288112292898</v>
      </c>
      <c r="J444" s="31">
        <f t="shared" si="191"/>
        <v>99.818194378524339</v>
      </c>
    </row>
    <row r="445" spans="1:10">
      <c r="A445" s="43" t="s">
        <v>156</v>
      </c>
      <c r="B445" s="44" t="s">
        <v>876</v>
      </c>
      <c r="C445" s="44" t="s">
        <v>157</v>
      </c>
      <c r="D445" s="31">
        <v>184280.1</v>
      </c>
      <c r="E445" s="31">
        <f>E446</f>
        <v>184280.1</v>
      </c>
      <c r="F445" s="31">
        <f t="shared" ref="F445:H445" si="219">F446</f>
        <v>103238.72</v>
      </c>
      <c r="G445" s="31">
        <f t="shared" si="219"/>
        <v>103238.72</v>
      </c>
      <c r="H445" s="7">
        <f t="shared" si="219"/>
        <v>103232.55276999999</v>
      </c>
      <c r="I445" s="31">
        <f t="shared" si="190"/>
        <v>56.019370930447721</v>
      </c>
      <c r="J445" s="31">
        <f t="shared" si="191"/>
        <v>99.994026243254467</v>
      </c>
    </row>
    <row r="446" spans="1:10">
      <c r="A446" s="43" t="s">
        <v>294</v>
      </c>
      <c r="B446" s="44" t="s">
        <v>876</v>
      </c>
      <c r="C446" s="44" t="s">
        <v>295</v>
      </c>
      <c r="D446" s="31">
        <v>184280.1</v>
      </c>
      <c r="E446" s="31">
        <f>ведомство!H1996</f>
        <v>184280.1</v>
      </c>
      <c r="F446" s="31">
        <f>ведомство!I1996</f>
        <v>103238.72</v>
      </c>
      <c r="G446" s="31">
        <f>ведомство!J1996</f>
        <v>103238.72</v>
      </c>
      <c r="H446" s="7">
        <f>ведомство!K1996</f>
        <v>103232.55276999999</v>
      </c>
      <c r="I446" s="31">
        <f t="shared" si="190"/>
        <v>56.019370930447721</v>
      </c>
      <c r="J446" s="31">
        <f t="shared" si="191"/>
        <v>99.994026243254467</v>
      </c>
    </row>
    <row r="447" spans="1:10" ht="25.5">
      <c r="A447" s="43" t="s">
        <v>877</v>
      </c>
      <c r="B447" s="44" t="s">
        <v>878</v>
      </c>
      <c r="C447" s="44" t="s">
        <v>0</v>
      </c>
      <c r="D447" s="31">
        <v>1599091</v>
      </c>
      <c r="E447" s="31">
        <f>E448+E450</f>
        <v>1599091</v>
      </c>
      <c r="F447" s="31">
        <f t="shared" ref="F447:H447" si="220">F448+F450</f>
        <v>1140616.5</v>
      </c>
      <c r="G447" s="31">
        <f t="shared" si="220"/>
        <v>1140616.4269999999</v>
      </c>
      <c r="H447" s="7">
        <f t="shared" si="220"/>
        <v>1140589.26134</v>
      </c>
      <c r="I447" s="31">
        <f t="shared" si="190"/>
        <v>71.327351685426279</v>
      </c>
      <c r="J447" s="31">
        <f t="shared" si="191"/>
        <v>99.997611935299901</v>
      </c>
    </row>
    <row r="448" spans="1:10">
      <c r="A448" s="43" t="s">
        <v>152</v>
      </c>
      <c r="B448" s="44" t="s">
        <v>878</v>
      </c>
      <c r="C448" s="44" t="s">
        <v>153</v>
      </c>
      <c r="D448" s="31">
        <v>25457</v>
      </c>
      <c r="E448" s="31">
        <f>E449</f>
        <v>25457</v>
      </c>
      <c r="F448" s="31">
        <f t="shared" ref="F448:H448" si="221">F449</f>
        <v>15409.772999999999</v>
      </c>
      <c r="G448" s="31">
        <f t="shared" si="221"/>
        <v>15409.7</v>
      </c>
      <c r="H448" s="7">
        <f t="shared" si="221"/>
        <v>15392.17007</v>
      </c>
      <c r="I448" s="31">
        <f t="shared" si="190"/>
        <v>60.463409160545233</v>
      </c>
      <c r="J448" s="31">
        <f t="shared" si="191"/>
        <v>99.885767752711217</v>
      </c>
    </row>
    <row r="449" spans="1:10" ht="25.5">
      <c r="A449" s="43" t="s">
        <v>154</v>
      </c>
      <c r="B449" s="44" t="s">
        <v>878</v>
      </c>
      <c r="C449" s="44" t="s">
        <v>155</v>
      </c>
      <c r="D449" s="31">
        <v>25457</v>
      </c>
      <c r="E449" s="31">
        <f>ведомство!H1999</f>
        <v>25457</v>
      </c>
      <c r="F449" s="31">
        <f>ведомство!I1999</f>
        <v>15409.772999999999</v>
      </c>
      <c r="G449" s="31">
        <f>ведомство!J1999</f>
        <v>15409.7</v>
      </c>
      <c r="H449" s="7">
        <f>ведомство!K1999</f>
        <v>15392.17007</v>
      </c>
      <c r="I449" s="31">
        <f t="shared" si="190"/>
        <v>60.463409160545233</v>
      </c>
      <c r="J449" s="31">
        <f t="shared" si="191"/>
        <v>99.885767752711217</v>
      </c>
    </row>
    <row r="450" spans="1:10">
      <c r="A450" s="43" t="s">
        <v>156</v>
      </c>
      <c r="B450" s="44" t="s">
        <v>878</v>
      </c>
      <c r="C450" s="44" t="s">
        <v>157</v>
      </c>
      <c r="D450" s="31">
        <v>1573634</v>
      </c>
      <c r="E450" s="31">
        <f>E451</f>
        <v>1573634</v>
      </c>
      <c r="F450" s="31">
        <f t="shared" ref="F450:H450" si="222">F451</f>
        <v>1125206.727</v>
      </c>
      <c r="G450" s="31">
        <f t="shared" si="222"/>
        <v>1125206.727</v>
      </c>
      <c r="H450" s="7">
        <f t="shared" si="222"/>
        <v>1125197.09127</v>
      </c>
      <c r="I450" s="31">
        <f t="shared" si="190"/>
        <v>71.5030999120507</v>
      </c>
      <c r="J450" s="31">
        <f t="shared" si="191"/>
        <v>99.999143648027626</v>
      </c>
    </row>
    <row r="451" spans="1:10">
      <c r="A451" s="43" t="s">
        <v>294</v>
      </c>
      <c r="B451" s="44" t="s">
        <v>878</v>
      </c>
      <c r="C451" s="44" t="s">
        <v>295</v>
      </c>
      <c r="D451" s="31">
        <v>1573634</v>
      </c>
      <c r="E451" s="31">
        <f>ведомство!H2001</f>
        <v>1573634</v>
      </c>
      <c r="F451" s="31">
        <f>ведомство!I2001</f>
        <v>1125206.727</v>
      </c>
      <c r="G451" s="31">
        <f>ведомство!J2001</f>
        <v>1125206.727</v>
      </c>
      <c r="H451" s="7">
        <f>ведомство!K2001</f>
        <v>1125197.09127</v>
      </c>
      <c r="I451" s="31">
        <f t="shared" si="190"/>
        <v>71.5030999120507</v>
      </c>
      <c r="J451" s="31">
        <f t="shared" si="191"/>
        <v>99.999143648027626</v>
      </c>
    </row>
    <row r="452" spans="1:10" ht="25.5">
      <c r="A452" s="43" t="s">
        <v>879</v>
      </c>
      <c r="B452" s="44" t="s">
        <v>880</v>
      </c>
      <c r="C452" s="44" t="s">
        <v>0</v>
      </c>
      <c r="D452" s="31">
        <v>53</v>
      </c>
      <c r="E452" s="31">
        <f>E453</f>
        <v>53</v>
      </c>
      <c r="F452" s="31">
        <f t="shared" ref="F452:H453" si="223">F453</f>
        <v>32.85</v>
      </c>
      <c r="G452" s="31">
        <f t="shared" si="223"/>
        <v>24.917999999999999</v>
      </c>
      <c r="H452" s="7">
        <f t="shared" si="223"/>
        <v>24.917159999999999</v>
      </c>
      <c r="I452" s="31">
        <f t="shared" si="190"/>
        <v>47.013509433962263</v>
      </c>
      <c r="J452" s="31">
        <f t="shared" si="191"/>
        <v>75.85132420091324</v>
      </c>
    </row>
    <row r="453" spans="1:10">
      <c r="A453" s="43" t="s">
        <v>156</v>
      </c>
      <c r="B453" s="44" t="s">
        <v>880</v>
      </c>
      <c r="C453" s="44" t="s">
        <v>157</v>
      </c>
      <c r="D453" s="31">
        <v>53</v>
      </c>
      <c r="E453" s="31">
        <f>E454</f>
        <v>53</v>
      </c>
      <c r="F453" s="31">
        <f t="shared" si="223"/>
        <v>32.85</v>
      </c>
      <c r="G453" s="31">
        <f t="shared" si="223"/>
        <v>24.917999999999999</v>
      </c>
      <c r="H453" s="7">
        <f t="shared" si="223"/>
        <v>24.917159999999999</v>
      </c>
      <c r="I453" s="31">
        <f t="shared" si="190"/>
        <v>47.013509433962263</v>
      </c>
      <c r="J453" s="31">
        <f t="shared" si="191"/>
        <v>75.85132420091324</v>
      </c>
    </row>
    <row r="454" spans="1:10">
      <c r="A454" s="43" t="s">
        <v>294</v>
      </c>
      <c r="B454" s="44" t="s">
        <v>880</v>
      </c>
      <c r="C454" s="44" t="s">
        <v>295</v>
      </c>
      <c r="D454" s="31">
        <v>53</v>
      </c>
      <c r="E454" s="31">
        <f>ведомство!H2004</f>
        <v>53</v>
      </c>
      <c r="F454" s="31">
        <f>ведомство!I2004</f>
        <v>32.85</v>
      </c>
      <c r="G454" s="31">
        <f>ведомство!J2004</f>
        <v>24.917999999999999</v>
      </c>
      <c r="H454" s="7">
        <f>ведомство!K2004</f>
        <v>24.917159999999999</v>
      </c>
      <c r="I454" s="31">
        <f t="shared" si="190"/>
        <v>47.013509433962263</v>
      </c>
      <c r="J454" s="31">
        <f t="shared" si="191"/>
        <v>75.85132420091324</v>
      </c>
    </row>
    <row r="455" spans="1:10" ht="38.25">
      <c r="A455" s="43" t="s">
        <v>881</v>
      </c>
      <c r="B455" s="44" t="s">
        <v>882</v>
      </c>
      <c r="C455" s="44" t="s">
        <v>0</v>
      </c>
      <c r="D455" s="31">
        <v>16806.3</v>
      </c>
      <c r="E455" s="31">
        <f>E457+E458</f>
        <v>16806.300000000003</v>
      </c>
      <c r="F455" s="31">
        <f t="shared" ref="F455:H455" si="224">F457+F458</f>
        <v>10285.73</v>
      </c>
      <c r="G455" s="31">
        <f t="shared" si="224"/>
        <v>10220.635</v>
      </c>
      <c r="H455" s="7">
        <f t="shared" si="224"/>
        <v>10220.51712</v>
      </c>
      <c r="I455" s="31">
        <f t="shared" si="190"/>
        <v>60.8136063261991</v>
      </c>
      <c r="J455" s="31">
        <f t="shared" si="191"/>
        <v>99.365986857520085</v>
      </c>
    </row>
    <row r="456" spans="1:10">
      <c r="A456" s="43" t="s">
        <v>152</v>
      </c>
      <c r="B456" s="44" t="s">
        <v>882</v>
      </c>
      <c r="C456" s="44" t="s">
        <v>153</v>
      </c>
      <c r="D456" s="31">
        <v>264.39999999999998</v>
      </c>
      <c r="E456" s="31">
        <f>E457</f>
        <v>264.39999999999998</v>
      </c>
      <c r="F456" s="31">
        <f t="shared" ref="F456:H456" si="225">F457</f>
        <v>171.10499999999999</v>
      </c>
      <c r="G456" s="31">
        <f t="shared" si="225"/>
        <v>142.589</v>
      </c>
      <c r="H456" s="7">
        <f t="shared" si="225"/>
        <v>142.54597999999999</v>
      </c>
      <c r="I456" s="31">
        <f t="shared" si="190"/>
        <v>53.913003025718609</v>
      </c>
      <c r="J456" s="31">
        <f t="shared" si="191"/>
        <v>83.309067531632621</v>
      </c>
    </row>
    <row r="457" spans="1:10" ht="25.5">
      <c r="A457" s="43" t="s">
        <v>154</v>
      </c>
      <c r="B457" s="44" t="s">
        <v>882</v>
      </c>
      <c r="C457" s="44" t="s">
        <v>155</v>
      </c>
      <c r="D457" s="31">
        <v>264.39999999999998</v>
      </c>
      <c r="E457" s="31">
        <f>ведомство!H2007</f>
        <v>264.39999999999998</v>
      </c>
      <c r="F457" s="31">
        <f>ведомство!I2007</f>
        <v>171.10499999999999</v>
      </c>
      <c r="G457" s="31">
        <f>ведомство!J2007</f>
        <v>142.589</v>
      </c>
      <c r="H457" s="7">
        <f>ведомство!K2007</f>
        <v>142.54597999999999</v>
      </c>
      <c r="I457" s="31">
        <f t="shared" si="190"/>
        <v>53.913003025718609</v>
      </c>
      <c r="J457" s="31">
        <f t="shared" si="191"/>
        <v>83.309067531632621</v>
      </c>
    </row>
    <row r="458" spans="1:10">
      <c r="A458" s="43" t="s">
        <v>156</v>
      </c>
      <c r="B458" s="44" t="s">
        <v>882</v>
      </c>
      <c r="C458" s="44" t="s">
        <v>157</v>
      </c>
      <c r="D458" s="31">
        <v>16541.900000000001</v>
      </c>
      <c r="E458" s="31">
        <f>E459</f>
        <v>16541.900000000001</v>
      </c>
      <c r="F458" s="31">
        <f t="shared" ref="F458:H458" si="226">F459</f>
        <v>10114.625</v>
      </c>
      <c r="G458" s="31">
        <f t="shared" si="226"/>
        <v>10078.046</v>
      </c>
      <c r="H458" s="7">
        <f t="shared" si="226"/>
        <v>10077.97114</v>
      </c>
      <c r="I458" s="31">
        <f t="shared" si="190"/>
        <v>60.923903179199478</v>
      </c>
      <c r="J458" s="31">
        <f t="shared" si="191"/>
        <v>99.637615235364635</v>
      </c>
    </row>
    <row r="459" spans="1:10">
      <c r="A459" s="43" t="s">
        <v>294</v>
      </c>
      <c r="B459" s="44" t="s">
        <v>882</v>
      </c>
      <c r="C459" s="44" t="s">
        <v>295</v>
      </c>
      <c r="D459" s="31">
        <v>16541.900000000001</v>
      </c>
      <c r="E459" s="31">
        <f>ведомство!H2009</f>
        <v>16541.900000000001</v>
      </c>
      <c r="F459" s="31">
        <f>ведомство!I2009</f>
        <v>10114.625</v>
      </c>
      <c r="G459" s="31">
        <f>ведомство!J2009</f>
        <v>10078.046</v>
      </c>
      <c r="H459" s="7">
        <f>ведомство!K2009</f>
        <v>10077.97114</v>
      </c>
      <c r="I459" s="31">
        <f t="shared" si="190"/>
        <v>60.923903179199478</v>
      </c>
      <c r="J459" s="31">
        <f t="shared" si="191"/>
        <v>99.637615235364635</v>
      </c>
    </row>
    <row r="460" spans="1:10">
      <c r="A460" s="43" t="s">
        <v>826</v>
      </c>
      <c r="B460" s="44" t="s">
        <v>827</v>
      </c>
      <c r="C460" s="44" t="s">
        <v>0</v>
      </c>
      <c r="D460" s="31">
        <v>56862.400000000001</v>
      </c>
      <c r="E460" s="31">
        <f>E461+E463</f>
        <v>56862.400000000001</v>
      </c>
      <c r="F460" s="31">
        <f t="shared" ref="F460:H460" si="227">F461+F463</f>
        <v>32492.96774</v>
      </c>
      <c r="G460" s="31">
        <f t="shared" si="227"/>
        <v>32492.96774</v>
      </c>
      <c r="H460" s="7">
        <f t="shared" si="227"/>
        <v>32492.804319999999</v>
      </c>
      <c r="I460" s="31">
        <f t="shared" si="190"/>
        <v>57.142864740144631</v>
      </c>
      <c r="J460" s="31">
        <f t="shared" si="191"/>
        <v>99.9994970604061</v>
      </c>
    </row>
    <row r="461" spans="1:10">
      <c r="A461" s="43" t="s">
        <v>152</v>
      </c>
      <c r="B461" s="44" t="s">
        <v>827</v>
      </c>
      <c r="C461" s="44" t="s">
        <v>153</v>
      </c>
      <c r="D461" s="31">
        <v>423.3</v>
      </c>
      <c r="E461" s="31">
        <f>E462</f>
        <v>423.3</v>
      </c>
      <c r="F461" s="31">
        <f t="shared" ref="F461:H461" si="228">F462</f>
        <v>199.50221999999999</v>
      </c>
      <c r="G461" s="31">
        <f t="shared" si="228"/>
        <v>199.50221999999999</v>
      </c>
      <c r="H461" s="7">
        <f t="shared" si="228"/>
        <v>199.46718999999999</v>
      </c>
      <c r="I461" s="31">
        <f t="shared" si="190"/>
        <v>47.121944247578547</v>
      </c>
      <c r="J461" s="31">
        <f t="shared" si="191"/>
        <v>99.982441298146952</v>
      </c>
    </row>
    <row r="462" spans="1:10" ht="25.5">
      <c r="A462" s="43" t="s">
        <v>154</v>
      </c>
      <c r="B462" s="44" t="s">
        <v>827</v>
      </c>
      <c r="C462" s="44" t="s">
        <v>155</v>
      </c>
      <c r="D462" s="31">
        <v>423.3</v>
      </c>
      <c r="E462" s="31">
        <f>ведомство!H1864</f>
        <v>423.3</v>
      </c>
      <c r="F462" s="31">
        <f>ведомство!I1864</f>
        <v>199.50221999999999</v>
      </c>
      <c r="G462" s="31">
        <f>ведомство!J1864</f>
        <v>199.50221999999999</v>
      </c>
      <c r="H462" s="7">
        <f>ведомство!K1864</f>
        <v>199.46718999999999</v>
      </c>
      <c r="I462" s="31">
        <f t="shared" ref="I462:I525" si="229">H462/E462*100</f>
        <v>47.121944247578547</v>
      </c>
      <c r="J462" s="31">
        <f t="shared" ref="J462:J525" si="230">H462/F462*100</f>
        <v>99.982441298146952</v>
      </c>
    </row>
    <row r="463" spans="1:10">
      <c r="A463" s="43" t="s">
        <v>156</v>
      </c>
      <c r="B463" s="44" t="s">
        <v>827</v>
      </c>
      <c r="C463" s="44" t="s">
        <v>157</v>
      </c>
      <c r="D463" s="31">
        <v>56439.1</v>
      </c>
      <c r="E463" s="31">
        <f>E464</f>
        <v>56439.1</v>
      </c>
      <c r="F463" s="31">
        <f t="shared" ref="F463:H463" si="231">F464</f>
        <v>32293.465520000002</v>
      </c>
      <c r="G463" s="31">
        <f t="shared" si="231"/>
        <v>32293.465520000002</v>
      </c>
      <c r="H463" s="7">
        <f t="shared" si="231"/>
        <v>32293.33713</v>
      </c>
      <c r="I463" s="31">
        <f t="shared" si="229"/>
        <v>57.218022842320302</v>
      </c>
      <c r="J463" s="31">
        <f t="shared" si="230"/>
        <v>99.999602427308645</v>
      </c>
    </row>
    <row r="464" spans="1:10">
      <c r="A464" s="43" t="s">
        <v>294</v>
      </c>
      <c r="B464" s="44" t="s">
        <v>827</v>
      </c>
      <c r="C464" s="44" t="s">
        <v>295</v>
      </c>
      <c r="D464" s="31">
        <v>56439.1</v>
      </c>
      <c r="E464" s="31">
        <f>ведомство!H1866</f>
        <v>56439.1</v>
      </c>
      <c r="F464" s="31">
        <f>ведомство!I1866</f>
        <v>32293.465520000002</v>
      </c>
      <c r="G464" s="31">
        <f>ведомство!J1866</f>
        <v>32293.465520000002</v>
      </c>
      <c r="H464" s="7">
        <f>ведомство!K1866</f>
        <v>32293.33713</v>
      </c>
      <c r="I464" s="31">
        <f t="shared" si="229"/>
        <v>57.218022842320302</v>
      </c>
      <c r="J464" s="31">
        <f t="shared" si="230"/>
        <v>99.999602427308645</v>
      </c>
    </row>
    <row r="465" spans="1:10" ht="38.25">
      <c r="A465" s="43" t="s">
        <v>883</v>
      </c>
      <c r="B465" s="44" t="s">
        <v>884</v>
      </c>
      <c r="C465" s="44" t="s">
        <v>0</v>
      </c>
      <c r="D465" s="31">
        <v>683.8</v>
      </c>
      <c r="E465" s="31">
        <f>E466+E468</f>
        <v>683.8</v>
      </c>
      <c r="F465" s="31">
        <f t="shared" ref="F465:H465" si="232">F466+F468</f>
        <v>312.16399999999999</v>
      </c>
      <c r="G465" s="31">
        <f t="shared" si="232"/>
        <v>270.85499999999996</v>
      </c>
      <c r="H465" s="7">
        <f t="shared" si="232"/>
        <v>270.07526000000001</v>
      </c>
      <c r="I465" s="31">
        <f t="shared" si="229"/>
        <v>39.496235741444877</v>
      </c>
      <c r="J465" s="31">
        <f t="shared" si="230"/>
        <v>86.517106392793536</v>
      </c>
    </row>
    <row r="466" spans="1:10">
      <c r="A466" s="43" t="s">
        <v>152</v>
      </c>
      <c r="B466" s="44" t="s">
        <v>884</v>
      </c>
      <c r="C466" s="44" t="s">
        <v>153</v>
      </c>
      <c r="D466" s="31">
        <v>11</v>
      </c>
      <c r="E466" s="31">
        <f>E467</f>
        <v>11</v>
      </c>
      <c r="F466" s="31">
        <f t="shared" ref="F466:H466" si="233">F467</f>
        <v>4.38</v>
      </c>
      <c r="G466" s="31">
        <f t="shared" si="233"/>
        <v>3.46</v>
      </c>
      <c r="H466" s="7">
        <f t="shared" si="233"/>
        <v>3.39378</v>
      </c>
      <c r="I466" s="31">
        <f t="shared" si="229"/>
        <v>30.852545454545456</v>
      </c>
      <c r="J466" s="31">
        <f t="shared" si="230"/>
        <v>77.483561643835614</v>
      </c>
    </row>
    <row r="467" spans="1:10" ht="25.5">
      <c r="A467" s="43" t="s">
        <v>154</v>
      </c>
      <c r="B467" s="44" t="s">
        <v>884</v>
      </c>
      <c r="C467" s="44" t="s">
        <v>155</v>
      </c>
      <c r="D467" s="31">
        <v>11</v>
      </c>
      <c r="E467" s="31">
        <f>ведомство!H2012</f>
        <v>11</v>
      </c>
      <c r="F467" s="31">
        <f>ведомство!I2012</f>
        <v>4.38</v>
      </c>
      <c r="G467" s="31">
        <f>ведомство!J2012</f>
        <v>3.46</v>
      </c>
      <c r="H467" s="7">
        <f>ведомство!K2012</f>
        <v>3.39378</v>
      </c>
      <c r="I467" s="31">
        <f t="shared" si="229"/>
        <v>30.852545454545456</v>
      </c>
      <c r="J467" s="31">
        <f t="shared" si="230"/>
        <v>77.483561643835614</v>
      </c>
    </row>
    <row r="468" spans="1:10">
      <c r="A468" s="43" t="s">
        <v>156</v>
      </c>
      <c r="B468" s="44" t="s">
        <v>884</v>
      </c>
      <c r="C468" s="44" t="s">
        <v>157</v>
      </c>
      <c r="D468" s="31">
        <v>672.8</v>
      </c>
      <c r="E468" s="31">
        <f>E469</f>
        <v>672.8</v>
      </c>
      <c r="F468" s="31">
        <f t="shared" ref="F468:H468" si="234">F469</f>
        <v>307.78399999999999</v>
      </c>
      <c r="G468" s="31">
        <f t="shared" si="234"/>
        <v>267.39499999999998</v>
      </c>
      <c r="H468" s="7">
        <f t="shared" si="234"/>
        <v>266.68148000000002</v>
      </c>
      <c r="I468" s="31">
        <f t="shared" si="229"/>
        <v>39.637556480380503</v>
      </c>
      <c r="J468" s="31">
        <f t="shared" si="230"/>
        <v>86.645660593143248</v>
      </c>
    </row>
    <row r="469" spans="1:10">
      <c r="A469" s="43" t="s">
        <v>294</v>
      </c>
      <c r="B469" s="44" t="s">
        <v>884</v>
      </c>
      <c r="C469" s="44" t="s">
        <v>295</v>
      </c>
      <c r="D469" s="31">
        <v>672.8</v>
      </c>
      <c r="E469" s="31">
        <f>ведомство!H2014</f>
        <v>672.8</v>
      </c>
      <c r="F469" s="31">
        <f>ведомство!I2014</f>
        <v>307.78399999999999</v>
      </c>
      <c r="G469" s="31">
        <f>ведомство!J2014</f>
        <v>267.39499999999998</v>
      </c>
      <c r="H469" s="7">
        <f>ведомство!K2014</f>
        <v>266.68148000000002</v>
      </c>
      <c r="I469" s="31">
        <f t="shared" si="229"/>
        <v>39.637556480380503</v>
      </c>
      <c r="J469" s="31">
        <f t="shared" si="230"/>
        <v>86.645660593143248</v>
      </c>
    </row>
    <row r="470" spans="1:10" ht="25.5">
      <c r="A470" s="43" t="s">
        <v>885</v>
      </c>
      <c r="B470" s="44" t="s">
        <v>886</v>
      </c>
      <c r="C470" s="44" t="s">
        <v>0</v>
      </c>
      <c r="D470" s="31">
        <v>59957.3</v>
      </c>
      <c r="E470" s="31">
        <f>E471+E473</f>
        <v>59957.299999999996</v>
      </c>
      <c r="F470" s="31">
        <f t="shared" ref="F470:H470" si="235">F471+F473</f>
        <v>33287.769030000003</v>
      </c>
      <c r="G470" s="31">
        <f t="shared" si="235"/>
        <v>33284.093030000004</v>
      </c>
      <c r="H470" s="7">
        <f t="shared" si="235"/>
        <v>33143.286990000001</v>
      </c>
      <c r="I470" s="31">
        <f t="shared" si="229"/>
        <v>55.278151267652156</v>
      </c>
      <c r="J470" s="31">
        <f t="shared" si="230"/>
        <v>99.565960578884727</v>
      </c>
    </row>
    <row r="471" spans="1:10">
      <c r="A471" s="43" t="s">
        <v>152</v>
      </c>
      <c r="B471" s="44" t="s">
        <v>886</v>
      </c>
      <c r="C471" s="44" t="s">
        <v>153</v>
      </c>
      <c r="D471" s="31">
        <v>961.6</v>
      </c>
      <c r="E471" s="31">
        <f>E472</f>
        <v>961.6</v>
      </c>
      <c r="F471" s="31">
        <f t="shared" ref="F471:H471" si="236">F472</f>
        <v>398.97399999999999</v>
      </c>
      <c r="G471" s="31">
        <f t="shared" si="236"/>
        <v>395.298</v>
      </c>
      <c r="H471" s="7">
        <f t="shared" si="236"/>
        <v>393.10153000000003</v>
      </c>
      <c r="I471" s="31">
        <f t="shared" si="229"/>
        <v>40.879942803660569</v>
      </c>
      <c r="J471" s="31">
        <f t="shared" si="230"/>
        <v>98.528107094697916</v>
      </c>
    </row>
    <row r="472" spans="1:10" ht="25.5">
      <c r="A472" s="43" t="s">
        <v>154</v>
      </c>
      <c r="B472" s="44" t="s">
        <v>886</v>
      </c>
      <c r="C472" s="44" t="s">
        <v>155</v>
      </c>
      <c r="D472" s="31">
        <v>961.6</v>
      </c>
      <c r="E472" s="31">
        <f>ведомство!H2017</f>
        <v>961.6</v>
      </c>
      <c r="F472" s="31">
        <f>ведомство!I2017</f>
        <v>398.97399999999999</v>
      </c>
      <c r="G472" s="31">
        <f>ведомство!J2017</f>
        <v>395.298</v>
      </c>
      <c r="H472" s="7">
        <f>ведомство!K2017</f>
        <v>393.10153000000003</v>
      </c>
      <c r="I472" s="31">
        <f t="shared" si="229"/>
        <v>40.879942803660569</v>
      </c>
      <c r="J472" s="31">
        <f t="shared" si="230"/>
        <v>98.528107094697916</v>
      </c>
    </row>
    <row r="473" spans="1:10">
      <c r="A473" s="43" t="s">
        <v>156</v>
      </c>
      <c r="B473" s="44" t="s">
        <v>886</v>
      </c>
      <c r="C473" s="44" t="s">
        <v>157</v>
      </c>
      <c r="D473" s="31">
        <v>58995.7</v>
      </c>
      <c r="E473" s="31">
        <f>E474</f>
        <v>58995.7</v>
      </c>
      <c r="F473" s="31">
        <f t="shared" ref="F473:H473" si="237">F474</f>
        <v>32888.795030000001</v>
      </c>
      <c r="G473" s="31">
        <f t="shared" si="237"/>
        <v>32888.795030000001</v>
      </c>
      <c r="H473" s="7">
        <f t="shared" si="237"/>
        <v>32750.185460000001</v>
      </c>
      <c r="I473" s="31">
        <f t="shared" si="229"/>
        <v>55.512834765923621</v>
      </c>
      <c r="J473" s="31">
        <f t="shared" si="230"/>
        <v>99.578550780368928</v>
      </c>
    </row>
    <row r="474" spans="1:10">
      <c r="A474" s="43" t="s">
        <v>294</v>
      </c>
      <c r="B474" s="44" t="s">
        <v>886</v>
      </c>
      <c r="C474" s="44" t="s">
        <v>295</v>
      </c>
      <c r="D474" s="31">
        <v>58995.7</v>
      </c>
      <c r="E474" s="31">
        <f>ведомство!H2019</f>
        <v>58995.7</v>
      </c>
      <c r="F474" s="31">
        <f>ведомство!I2019</f>
        <v>32888.795030000001</v>
      </c>
      <c r="G474" s="31">
        <f>ведомство!J2019</f>
        <v>32888.795030000001</v>
      </c>
      <c r="H474" s="7">
        <f>ведомство!K2019</f>
        <v>32750.185460000001</v>
      </c>
      <c r="I474" s="31">
        <f t="shared" si="229"/>
        <v>55.512834765923621</v>
      </c>
      <c r="J474" s="31">
        <f t="shared" si="230"/>
        <v>99.578550780368928</v>
      </c>
    </row>
    <row r="475" spans="1:10">
      <c r="A475" s="43" t="s">
        <v>887</v>
      </c>
      <c r="B475" s="44" t="s">
        <v>888</v>
      </c>
      <c r="C475" s="44" t="s">
        <v>0</v>
      </c>
      <c r="D475" s="31">
        <v>48765.599999999999</v>
      </c>
      <c r="E475" s="31">
        <f>E476+E478</f>
        <v>48765.599999999999</v>
      </c>
      <c r="F475" s="31">
        <f t="shared" ref="F475:H475" si="238">F476+F478</f>
        <v>35824.29</v>
      </c>
      <c r="G475" s="31">
        <f t="shared" si="238"/>
        <v>35060.209000000003</v>
      </c>
      <c r="H475" s="7">
        <f t="shared" si="238"/>
        <v>35032.865230000003</v>
      </c>
      <c r="I475" s="31">
        <f t="shared" si="229"/>
        <v>71.839299075577884</v>
      </c>
      <c r="J475" s="31">
        <f t="shared" si="230"/>
        <v>97.790815198291455</v>
      </c>
    </row>
    <row r="476" spans="1:10">
      <c r="A476" s="43" t="s">
        <v>152</v>
      </c>
      <c r="B476" s="44" t="s">
        <v>888</v>
      </c>
      <c r="C476" s="44" t="s">
        <v>153</v>
      </c>
      <c r="D476" s="31">
        <v>571.6</v>
      </c>
      <c r="E476" s="31">
        <f>E477</f>
        <v>571.6</v>
      </c>
      <c r="F476" s="31">
        <f t="shared" ref="F476:H476" si="239">F477</f>
        <v>428.76</v>
      </c>
      <c r="G476" s="31">
        <f t="shared" si="239"/>
        <v>369.47800000000001</v>
      </c>
      <c r="H476" s="7">
        <f t="shared" si="239"/>
        <v>368.88544999999999</v>
      </c>
      <c r="I476" s="31">
        <f t="shared" si="229"/>
        <v>64.53559307207837</v>
      </c>
      <c r="J476" s="31">
        <f t="shared" si="230"/>
        <v>86.035416083589894</v>
      </c>
    </row>
    <row r="477" spans="1:10" ht="25.5">
      <c r="A477" s="43" t="s">
        <v>154</v>
      </c>
      <c r="B477" s="44" t="s">
        <v>888</v>
      </c>
      <c r="C477" s="44" t="s">
        <v>155</v>
      </c>
      <c r="D477" s="31">
        <v>571.6</v>
      </c>
      <c r="E477" s="31">
        <f>ведомство!H2022</f>
        <v>571.6</v>
      </c>
      <c r="F477" s="31">
        <f>ведомство!I2022</f>
        <v>428.76</v>
      </c>
      <c r="G477" s="31">
        <f>ведомство!J2022</f>
        <v>369.47800000000001</v>
      </c>
      <c r="H477" s="7">
        <f>ведомство!K2022</f>
        <v>368.88544999999999</v>
      </c>
      <c r="I477" s="31">
        <f t="shared" si="229"/>
        <v>64.53559307207837</v>
      </c>
      <c r="J477" s="31">
        <f t="shared" si="230"/>
        <v>86.035416083589894</v>
      </c>
    </row>
    <row r="478" spans="1:10">
      <c r="A478" s="43" t="s">
        <v>156</v>
      </c>
      <c r="B478" s="44" t="s">
        <v>888</v>
      </c>
      <c r="C478" s="44" t="s">
        <v>157</v>
      </c>
      <c r="D478" s="31">
        <v>48194</v>
      </c>
      <c r="E478" s="31">
        <f>E479</f>
        <v>48194</v>
      </c>
      <c r="F478" s="31">
        <f t="shared" ref="F478:H478" si="240">F479</f>
        <v>35395.53</v>
      </c>
      <c r="G478" s="31">
        <f t="shared" si="240"/>
        <v>34690.731</v>
      </c>
      <c r="H478" s="7">
        <f t="shared" si="240"/>
        <v>34663.979780000001</v>
      </c>
      <c r="I478" s="31">
        <f t="shared" si="229"/>
        <v>71.92592393243973</v>
      </c>
      <c r="J478" s="31">
        <f t="shared" si="230"/>
        <v>97.933212979153026</v>
      </c>
    </row>
    <row r="479" spans="1:10">
      <c r="A479" s="43" t="s">
        <v>294</v>
      </c>
      <c r="B479" s="44" t="s">
        <v>888</v>
      </c>
      <c r="C479" s="44" t="s">
        <v>295</v>
      </c>
      <c r="D479" s="31">
        <v>48194</v>
      </c>
      <c r="E479" s="31">
        <f>ведомство!H2024</f>
        <v>48194</v>
      </c>
      <c r="F479" s="31">
        <f>ведомство!I2024</f>
        <v>35395.53</v>
      </c>
      <c r="G479" s="31">
        <f>ведомство!J2024</f>
        <v>34690.731</v>
      </c>
      <c r="H479" s="7">
        <f>ведомство!K2024</f>
        <v>34663.979780000001</v>
      </c>
      <c r="I479" s="31">
        <f t="shared" si="229"/>
        <v>71.92592393243973</v>
      </c>
      <c r="J479" s="31">
        <f t="shared" si="230"/>
        <v>97.933212979153026</v>
      </c>
    </row>
    <row r="480" spans="1:10">
      <c r="A480" s="43" t="s">
        <v>889</v>
      </c>
      <c r="B480" s="44" t="s">
        <v>890</v>
      </c>
      <c r="C480" s="44" t="s">
        <v>0</v>
      </c>
      <c r="D480" s="31">
        <v>216733.8</v>
      </c>
      <c r="E480" s="31">
        <f>E481+E483</f>
        <v>216733.89500000002</v>
      </c>
      <c r="F480" s="31">
        <f t="shared" ref="F480:H480" si="241">F481+F483</f>
        <v>151906.71480000002</v>
      </c>
      <c r="G480" s="31">
        <f t="shared" si="241"/>
        <v>151906.71480000002</v>
      </c>
      <c r="H480" s="7">
        <f t="shared" si="241"/>
        <v>151879.79301999998</v>
      </c>
      <c r="I480" s="31">
        <f t="shared" si="229"/>
        <v>70.076622311429404</v>
      </c>
      <c r="J480" s="31">
        <f t="shared" si="230"/>
        <v>99.982277425961399</v>
      </c>
    </row>
    <row r="481" spans="1:10">
      <c r="A481" s="43" t="s">
        <v>152</v>
      </c>
      <c r="B481" s="44" t="s">
        <v>890</v>
      </c>
      <c r="C481" s="44" t="s">
        <v>153</v>
      </c>
      <c r="D481" s="31">
        <v>2525.1999999999998</v>
      </c>
      <c r="E481" s="31">
        <f>E482</f>
        <v>2525.2489999999998</v>
      </c>
      <c r="F481" s="31">
        <f t="shared" ref="F481:H481" si="242">F482</f>
        <v>1877.7128</v>
      </c>
      <c r="G481" s="31">
        <f t="shared" si="242"/>
        <v>1877.7128</v>
      </c>
      <c r="H481" s="7">
        <f t="shared" si="242"/>
        <v>1877.6695500000001</v>
      </c>
      <c r="I481" s="31">
        <f t="shared" si="229"/>
        <v>74.355817980721909</v>
      </c>
      <c r="J481" s="31">
        <f t="shared" si="230"/>
        <v>99.997696665858598</v>
      </c>
    </row>
    <row r="482" spans="1:10" ht="25.5">
      <c r="A482" s="43" t="s">
        <v>154</v>
      </c>
      <c r="B482" s="44" t="s">
        <v>890</v>
      </c>
      <c r="C482" s="44" t="s">
        <v>155</v>
      </c>
      <c r="D482" s="31">
        <v>2525.1999999999998</v>
      </c>
      <c r="E482" s="31">
        <f>ведомство!H2027</f>
        <v>2525.2489999999998</v>
      </c>
      <c r="F482" s="31">
        <f>ведомство!I2027</f>
        <v>1877.7128</v>
      </c>
      <c r="G482" s="31">
        <f>ведомство!J2027</f>
        <v>1877.7128</v>
      </c>
      <c r="H482" s="7">
        <f>ведомство!K2027</f>
        <v>1877.6695500000001</v>
      </c>
      <c r="I482" s="31">
        <f t="shared" si="229"/>
        <v>74.355817980721909</v>
      </c>
      <c r="J482" s="31">
        <f t="shared" si="230"/>
        <v>99.997696665858598</v>
      </c>
    </row>
    <row r="483" spans="1:10">
      <c r="A483" s="43" t="s">
        <v>156</v>
      </c>
      <c r="B483" s="44" t="s">
        <v>890</v>
      </c>
      <c r="C483" s="44" t="s">
        <v>157</v>
      </c>
      <c r="D483" s="31">
        <v>214208.6</v>
      </c>
      <c r="E483" s="31">
        <f>E484</f>
        <v>214208.64600000001</v>
      </c>
      <c r="F483" s="31">
        <f t="shared" ref="F483:H483" si="243">F484</f>
        <v>150029.00200000001</v>
      </c>
      <c r="G483" s="31">
        <f t="shared" si="243"/>
        <v>150029.00200000001</v>
      </c>
      <c r="H483" s="7">
        <f t="shared" si="243"/>
        <v>150002.12346999999</v>
      </c>
      <c r="I483" s="31">
        <f t="shared" si="229"/>
        <v>70.026176006919911</v>
      </c>
      <c r="J483" s="31">
        <f t="shared" si="230"/>
        <v>99.982084443913038</v>
      </c>
    </row>
    <row r="484" spans="1:10">
      <c r="A484" s="43" t="s">
        <v>526</v>
      </c>
      <c r="B484" s="44" t="s">
        <v>890</v>
      </c>
      <c r="C484" s="44" t="s">
        <v>527</v>
      </c>
      <c r="D484" s="31">
        <v>214208.6</v>
      </c>
      <c r="E484" s="31">
        <f>ведомство!H2029</f>
        <v>214208.64600000001</v>
      </c>
      <c r="F484" s="31">
        <f>ведомство!I2029</f>
        <v>150029.00200000001</v>
      </c>
      <c r="G484" s="31">
        <f>ведомство!J2029</f>
        <v>150029.00200000001</v>
      </c>
      <c r="H484" s="7">
        <f>ведомство!K2029</f>
        <v>150002.12346999999</v>
      </c>
      <c r="I484" s="31">
        <f t="shared" si="229"/>
        <v>70.026176006919911</v>
      </c>
      <c r="J484" s="31">
        <f t="shared" si="230"/>
        <v>99.982084443913038</v>
      </c>
    </row>
    <row r="485" spans="1:10">
      <c r="A485" s="43" t="s">
        <v>891</v>
      </c>
      <c r="B485" s="44" t="s">
        <v>892</v>
      </c>
      <c r="C485" s="44" t="s">
        <v>0</v>
      </c>
      <c r="D485" s="31">
        <v>1473613.1</v>
      </c>
      <c r="E485" s="31">
        <f>E486+E488</f>
        <v>1473613.1</v>
      </c>
      <c r="F485" s="31">
        <f t="shared" ref="F485:H485" si="244">F486+F488</f>
        <v>1107917.2337799999</v>
      </c>
      <c r="G485" s="31">
        <f t="shared" si="244"/>
        <v>1107917.23306</v>
      </c>
      <c r="H485" s="7">
        <f t="shared" si="244"/>
        <v>1107331.7233599999</v>
      </c>
      <c r="I485" s="31">
        <f t="shared" si="229"/>
        <v>75.143992908314942</v>
      </c>
      <c r="J485" s="31">
        <f t="shared" si="230"/>
        <v>99.947152151609529</v>
      </c>
    </row>
    <row r="486" spans="1:10">
      <c r="A486" s="43" t="s">
        <v>152</v>
      </c>
      <c r="B486" s="44" t="s">
        <v>892</v>
      </c>
      <c r="C486" s="44" t="s">
        <v>153</v>
      </c>
      <c r="D486" s="31">
        <v>22206.5</v>
      </c>
      <c r="E486" s="31">
        <f>E487</f>
        <v>22206.5</v>
      </c>
      <c r="F486" s="31">
        <f t="shared" ref="F486:H486" si="245">F487</f>
        <v>15372.051359999999</v>
      </c>
      <c r="G486" s="31">
        <f t="shared" si="245"/>
        <v>15372.050639999999</v>
      </c>
      <c r="H486" s="7">
        <f t="shared" si="245"/>
        <v>15367.325360000001</v>
      </c>
      <c r="I486" s="31">
        <f t="shared" si="229"/>
        <v>69.201924481570714</v>
      </c>
      <c r="J486" s="31">
        <f t="shared" si="230"/>
        <v>99.969255892467956</v>
      </c>
    </row>
    <row r="487" spans="1:10" ht="25.5">
      <c r="A487" s="43" t="s">
        <v>154</v>
      </c>
      <c r="B487" s="44" t="s">
        <v>892</v>
      </c>
      <c r="C487" s="44" t="s">
        <v>155</v>
      </c>
      <c r="D487" s="31">
        <v>22206.5</v>
      </c>
      <c r="E487" s="31">
        <f>ведомство!H2032</f>
        <v>22206.5</v>
      </c>
      <c r="F487" s="31">
        <f>ведомство!I2032</f>
        <v>15372.051359999999</v>
      </c>
      <c r="G487" s="31">
        <f>ведомство!J2032</f>
        <v>15372.050639999999</v>
      </c>
      <c r="H487" s="7">
        <f>ведомство!K2032</f>
        <v>15367.325360000001</v>
      </c>
      <c r="I487" s="31">
        <f t="shared" si="229"/>
        <v>69.201924481570714</v>
      </c>
      <c r="J487" s="31">
        <f t="shared" si="230"/>
        <v>99.969255892467956</v>
      </c>
    </row>
    <row r="488" spans="1:10">
      <c r="A488" s="43" t="s">
        <v>156</v>
      </c>
      <c r="B488" s="44" t="s">
        <v>892</v>
      </c>
      <c r="C488" s="44" t="s">
        <v>157</v>
      </c>
      <c r="D488" s="31">
        <v>1451406.6</v>
      </c>
      <c r="E488" s="51">
        <f>E489</f>
        <v>1451406.6</v>
      </c>
      <c r="F488" s="51">
        <f t="shared" ref="F488:H488" si="246">F489</f>
        <v>1092545.18242</v>
      </c>
      <c r="G488" s="51">
        <f t="shared" si="246"/>
        <v>1092545.18242</v>
      </c>
      <c r="H488" s="23">
        <f t="shared" si="246"/>
        <v>1091964.398</v>
      </c>
      <c r="I488" s="31">
        <f t="shared" si="229"/>
        <v>75.23490646935187</v>
      </c>
      <c r="J488" s="31">
        <f t="shared" si="230"/>
        <v>99.946841153176521</v>
      </c>
    </row>
    <row r="489" spans="1:10">
      <c r="A489" s="43" t="s">
        <v>526</v>
      </c>
      <c r="B489" s="44" t="s">
        <v>892</v>
      </c>
      <c r="C489" s="44" t="s">
        <v>527</v>
      </c>
      <c r="D489" s="31">
        <v>1451406.6</v>
      </c>
      <c r="E489" s="31">
        <f>ведомство!H2034</f>
        <v>1451406.6</v>
      </c>
      <c r="F489" s="31">
        <f>ведомство!I2034</f>
        <v>1092545.18242</v>
      </c>
      <c r="G489" s="31">
        <f>ведомство!J2034</f>
        <v>1092545.18242</v>
      </c>
      <c r="H489" s="7">
        <f>ведомство!K2034</f>
        <v>1091964.398</v>
      </c>
      <c r="I489" s="31">
        <f t="shared" si="229"/>
        <v>75.23490646935187</v>
      </c>
      <c r="J489" s="31">
        <f t="shared" si="230"/>
        <v>99.946841153176521</v>
      </c>
    </row>
    <row r="490" spans="1:10">
      <c r="A490" s="43" t="s">
        <v>893</v>
      </c>
      <c r="B490" s="44" t="s">
        <v>894</v>
      </c>
      <c r="C490" s="44" t="s">
        <v>0</v>
      </c>
      <c r="D490" s="31">
        <v>388.9</v>
      </c>
      <c r="E490" s="31">
        <f>E491+E493</f>
        <v>388.9</v>
      </c>
      <c r="F490" s="31">
        <f t="shared" ref="F490:H490" si="247">F491+F493</f>
        <v>193.15700000000001</v>
      </c>
      <c r="G490" s="31">
        <f t="shared" si="247"/>
        <v>192.57137</v>
      </c>
      <c r="H490" s="7">
        <f t="shared" si="247"/>
        <v>192.51863</v>
      </c>
      <c r="I490" s="31">
        <f t="shared" si="229"/>
        <v>49.503376189251739</v>
      </c>
      <c r="J490" s="31">
        <f t="shared" si="230"/>
        <v>99.669507188452911</v>
      </c>
    </row>
    <row r="491" spans="1:10">
      <c r="A491" s="43" t="s">
        <v>152</v>
      </c>
      <c r="B491" s="44" t="s">
        <v>894</v>
      </c>
      <c r="C491" s="44" t="s">
        <v>153</v>
      </c>
      <c r="D491" s="31">
        <v>5.9</v>
      </c>
      <c r="E491" s="31">
        <f>E492</f>
        <v>5.9</v>
      </c>
      <c r="F491" s="31">
        <f t="shared" ref="F491:H491" si="248">F492</f>
        <v>3.81</v>
      </c>
      <c r="G491" s="31">
        <f t="shared" si="248"/>
        <v>3.2245699999999999</v>
      </c>
      <c r="H491" s="7">
        <f t="shared" si="248"/>
        <v>3.1718299999999999</v>
      </c>
      <c r="I491" s="31">
        <f t="shared" si="229"/>
        <v>53.759830508474572</v>
      </c>
      <c r="J491" s="31">
        <f t="shared" si="230"/>
        <v>83.250131233595795</v>
      </c>
    </row>
    <row r="492" spans="1:10" ht="25.5">
      <c r="A492" s="43" t="s">
        <v>154</v>
      </c>
      <c r="B492" s="44" t="s">
        <v>894</v>
      </c>
      <c r="C492" s="44" t="s">
        <v>155</v>
      </c>
      <c r="D492" s="31">
        <v>5.9</v>
      </c>
      <c r="E492" s="31">
        <f>ведомство!H2037</f>
        <v>5.9</v>
      </c>
      <c r="F492" s="31">
        <f>ведомство!I2037</f>
        <v>3.81</v>
      </c>
      <c r="G492" s="31">
        <f>ведомство!J2037</f>
        <v>3.2245699999999999</v>
      </c>
      <c r="H492" s="7">
        <f>ведомство!K2037</f>
        <v>3.1718299999999999</v>
      </c>
      <c r="I492" s="31">
        <f t="shared" si="229"/>
        <v>53.759830508474572</v>
      </c>
      <c r="J492" s="31">
        <f t="shared" si="230"/>
        <v>83.250131233595795</v>
      </c>
    </row>
    <row r="493" spans="1:10">
      <c r="A493" s="43" t="s">
        <v>156</v>
      </c>
      <c r="B493" s="44" t="s">
        <v>894</v>
      </c>
      <c r="C493" s="44" t="s">
        <v>157</v>
      </c>
      <c r="D493" s="31">
        <v>383</v>
      </c>
      <c r="E493" s="31">
        <f>E494</f>
        <v>383</v>
      </c>
      <c r="F493" s="31">
        <f t="shared" ref="F493:H493" si="249">F494</f>
        <v>189.34700000000001</v>
      </c>
      <c r="G493" s="31">
        <f t="shared" si="249"/>
        <v>189.3468</v>
      </c>
      <c r="H493" s="7">
        <f t="shared" si="249"/>
        <v>189.3468</v>
      </c>
      <c r="I493" s="31">
        <f t="shared" si="229"/>
        <v>49.43780678851175</v>
      </c>
      <c r="J493" s="31">
        <f t="shared" si="230"/>
        <v>99.999894373821604</v>
      </c>
    </row>
    <row r="494" spans="1:10">
      <c r="A494" s="43" t="s">
        <v>526</v>
      </c>
      <c r="B494" s="44" t="s">
        <v>894</v>
      </c>
      <c r="C494" s="44" t="s">
        <v>527</v>
      </c>
      <c r="D494" s="31">
        <v>383</v>
      </c>
      <c r="E494" s="31">
        <f>ведомство!H2039</f>
        <v>383</v>
      </c>
      <c r="F494" s="31">
        <f>ведомство!I2039</f>
        <v>189.34700000000001</v>
      </c>
      <c r="G494" s="31">
        <f>ведомство!J2039</f>
        <v>189.3468</v>
      </c>
      <c r="H494" s="7">
        <f>ведомство!K2039</f>
        <v>189.3468</v>
      </c>
      <c r="I494" s="31">
        <f t="shared" si="229"/>
        <v>49.43780678851175</v>
      </c>
      <c r="J494" s="31">
        <f t="shared" si="230"/>
        <v>99.999894373821604</v>
      </c>
    </row>
    <row r="495" spans="1:10" ht="25.5">
      <c r="A495" s="43" t="s">
        <v>895</v>
      </c>
      <c r="B495" s="44" t="s">
        <v>896</v>
      </c>
      <c r="C495" s="44" t="s">
        <v>0</v>
      </c>
      <c r="D495" s="31">
        <v>12160.6</v>
      </c>
      <c r="E495" s="31">
        <f>E496+E498</f>
        <v>12160.6</v>
      </c>
      <c r="F495" s="31">
        <f t="shared" ref="F495:H495" si="250">F496+F498</f>
        <v>8366.6783400000004</v>
      </c>
      <c r="G495" s="31">
        <f t="shared" si="250"/>
        <v>8362.7204700000002</v>
      </c>
      <c r="H495" s="7">
        <f t="shared" si="250"/>
        <v>8349.1488600000012</v>
      </c>
      <c r="I495" s="31">
        <f t="shared" si="229"/>
        <v>68.657375951844486</v>
      </c>
      <c r="J495" s="31">
        <f t="shared" si="230"/>
        <v>99.790484595108751</v>
      </c>
    </row>
    <row r="496" spans="1:10">
      <c r="A496" s="43" t="s">
        <v>152</v>
      </c>
      <c r="B496" s="44" t="s">
        <v>896</v>
      </c>
      <c r="C496" s="44" t="s">
        <v>153</v>
      </c>
      <c r="D496" s="31">
        <v>183.2</v>
      </c>
      <c r="E496" s="31">
        <f>E497</f>
        <v>183.2</v>
      </c>
      <c r="F496" s="31">
        <f t="shared" ref="F496:H496" si="251">F497</f>
        <v>132.62499</v>
      </c>
      <c r="G496" s="31">
        <f t="shared" si="251"/>
        <v>128.66712000000001</v>
      </c>
      <c r="H496" s="7">
        <f t="shared" si="251"/>
        <v>128.33968999999999</v>
      </c>
      <c r="I496" s="31">
        <f t="shared" si="229"/>
        <v>70.054415938864622</v>
      </c>
      <c r="J496" s="31">
        <f t="shared" si="230"/>
        <v>96.768859322816908</v>
      </c>
    </row>
    <row r="497" spans="1:10" ht="25.5">
      <c r="A497" s="43" t="s">
        <v>154</v>
      </c>
      <c r="B497" s="44" t="s">
        <v>896</v>
      </c>
      <c r="C497" s="44" t="s">
        <v>155</v>
      </c>
      <c r="D497" s="31">
        <v>183.2</v>
      </c>
      <c r="E497" s="31">
        <f>ведомство!H2042</f>
        <v>183.2</v>
      </c>
      <c r="F497" s="31">
        <f>ведомство!I2042</f>
        <v>132.62499</v>
      </c>
      <c r="G497" s="31">
        <f>ведомство!J2042</f>
        <v>128.66712000000001</v>
      </c>
      <c r="H497" s="7">
        <f>ведомство!K2042</f>
        <v>128.33968999999999</v>
      </c>
      <c r="I497" s="31">
        <f t="shared" si="229"/>
        <v>70.054415938864622</v>
      </c>
      <c r="J497" s="31">
        <f t="shared" si="230"/>
        <v>96.768859322816908</v>
      </c>
    </row>
    <row r="498" spans="1:10">
      <c r="A498" s="43" t="s">
        <v>156</v>
      </c>
      <c r="B498" s="44" t="s">
        <v>896</v>
      </c>
      <c r="C498" s="44" t="s">
        <v>157</v>
      </c>
      <c r="D498" s="31">
        <v>11977.4</v>
      </c>
      <c r="E498" s="31">
        <f>E499</f>
        <v>11977.4</v>
      </c>
      <c r="F498" s="31">
        <f t="shared" ref="F498:H498" si="252">F499</f>
        <v>8234.0533500000001</v>
      </c>
      <c r="G498" s="31">
        <f t="shared" si="252"/>
        <v>8234.0533500000001</v>
      </c>
      <c r="H498" s="7">
        <f t="shared" si="252"/>
        <v>8220.8091700000004</v>
      </c>
      <c r="I498" s="31">
        <f t="shared" si="229"/>
        <v>68.636007564246</v>
      </c>
      <c r="J498" s="31">
        <f t="shared" si="230"/>
        <v>99.83915358041736</v>
      </c>
    </row>
    <row r="499" spans="1:10">
      <c r="A499" s="43" t="s">
        <v>526</v>
      </c>
      <c r="B499" s="44" t="s">
        <v>896</v>
      </c>
      <c r="C499" s="44" t="s">
        <v>527</v>
      </c>
      <c r="D499" s="31">
        <v>11977.4</v>
      </c>
      <c r="E499" s="31">
        <f>ведомство!H2044</f>
        <v>11977.4</v>
      </c>
      <c r="F499" s="31">
        <f>ведомство!I2044</f>
        <v>8234.0533500000001</v>
      </c>
      <c r="G499" s="31">
        <f>ведомство!J2044</f>
        <v>8234.0533500000001</v>
      </c>
      <c r="H499" s="7">
        <f>ведомство!K2044</f>
        <v>8220.8091700000004</v>
      </c>
      <c r="I499" s="31">
        <f t="shared" si="229"/>
        <v>68.636007564246</v>
      </c>
      <c r="J499" s="31">
        <f t="shared" si="230"/>
        <v>99.83915358041736</v>
      </c>
    </row>
    <row r="500" spans="1:10" ht="25.5">
      <c r="A500" s="43" t="s">
        <v>897</v>
      </c>
      <c r="B500" s="44" t="s">
        <v>898</v>
      </c>
      <c r="C500" s="44" t="s">
        <v>0</v>
      </c>
      <c r="D500" s="31">
        <v>230119.1</v>
      </c>
      <c r="E500" s="31">
        <f>E501+E503</f>
        <v>230119.07500000001</v>
      </c>
      <c r="F500" s="31">
        <f t="shared" ref="F500:H500" si="253">F501+F503</f>
        <v>190085.03600000002</v>
      </c>
      <c r="G500" s="31">
        <f t="shared" si="253"/>
        <v>190085.03600000002</v>
      </c>
      <c r="H500" s="7">
        <f t="shared" si="253"/>
        <v>189102.42944000001</v>
      </c>
      <c r="I500" s="31">
        <f t="shared" si="229"/>
        <v>82.175903688123199</v>
      </c>
      <c r="J500" s="31">
        <f t="shared" si="230"/>
        <v>99.483070008730195</v>
      </c>
    </row>
    <row r="501" spans="1:10">
      <c r="A501" s="43" t="s">
        <v>152</v>
      </c>
      <c r="B501" s="44" t="s">
        <v>898</v>
      </c>
      <c r="C501" s="44" t="s">
        <v>153</v>
      </c>
      <c r="D501" s="31">
        <v>2523.5</v>
      </c>
      <c r="E501" s="31">
        <f>E502</f>
        <v>2523.5239999999999</v>
      </c>
      <c r="F501" s="31">
        <f t="shared" ref="F501:H501" si="254">F502</f>
        <v>2112.1619999999998</v>
      </c>
      <c r="G501" s="31">
        <f t="shared" si="254"/>
        <v>2112.1619999999998</v>
      </c>
      <c r="H501" s="7">
        <f t="shared" si="254"/>
        <v>2102.77439</v>
      </c>
      <c r="I501" s="31">
        <f t="shared" si="229"/>
        <v>83.326902775642324</v>
      </c>
      <c r="J501" s="31">
        <f t="shared" si="230"/>
        <v>99.555544981871662</v>
      </c>
    </row>
    <row r="502" spans="1:10" ht="25.5">
      <c r="A502" s="43" t="s">
        <v>154</v>
      </c>
      <c r="B502" s="44" t="s">
        <v>898</v>
      </c>
      <c r="C502" s="44" t="s">
        <v>155</v>
      </c>
      <c r="D502" s="31">
        <v>2523.5</v>
      </c>
      <c r="E502" s="31">
        <f>ведомство!H2047</f>
        <v>2523.5239999999999</v>
      </c>
      <c r="F502" s="31">
        <f>ведомство!I2047</f>
        <v>2112.1619999999998</v>
      </c>
      <c r="G502" s="31">
        <f>ведомство!J2047</f>
        <v>2112.1619999999998</v>
      </c>
      <c r="H502" s="7">
        <f>ведомство!K2047</f>
        <v>2102.77439</v>
      </c>
      <c r="I502" s="31">
        <f t="shared" si="229"/>
        <v>83.326902775642324</v>
      </c>
      <c r="J502" s="31">
        <f t="shared" si="230"/>
        <v>99.555544981871662</v>
      </c>
    </row>
    <row r="503" spans="1:10">
      <c r="A503" s="43" t="s">
        <v>156</v>
      </c>
      <c r="B503" s="44" t="s">
        <v>898</v>
      </c>
      <c r="C503" s="44" t="s">
        <v>157</v>
      </c>
      <c r="D503" s="31">
        <v>227595.6</v>
      </c>
      <c r="E503" s="31">
        <f>E504</f>
        <v>227595.55100000001</v>
      </c>
      <c r="F503" s="31">
        <f t="shared" ref="F503:H503" si="255">F504</f>
        <v>187972.87400000001</v>
      </c>
      <c r="G503" s="31">
        <f t="shared" si="255"/>
        <v>187972.87400000001</v>
      </c>
      <c r="H503" s="7">
        <f t="shared" si="255"/>
        <v>186999.65505</v>
      </c>
      <c r="I503" s="31">
        <f t="shared" si="229"/>
        <v>82.16314169076179</v>
      </c>
      <c r="J503" s="31">
        <f t="shared" si="230"/>
        <v>99.482255641843295</v>
      </c>
    </row>
    <row r="504" spans="1:10">
      <c r="A504" s="43" t="s">
        <v>526</v>
      </c>
      <c r="B504" s="44" t="s">
        <v>898</v>
      </c>
      <c r="C504" s="44" t="s">
        <v>527</v>
      </c>
      <c r="D504" s="31">
        <v>227595.6</v>
      </c>
      <c r="E504" s="31">
        <f>ведомство!H2049</f>
        <v>227595.55100000001</v>
      </c>
      <c r="F504" s="31">
        <f>ведомство!I2049</f>
        <v>187972.87400000001</v>
      </c>
      <c r="G504" s="31">
        <f>ведомство!J2049</f>
        <v>187972.87400000001</v>
      </c>
      <c r="H504" s="7">
        <f>ведомство!K2049</f>
        <v>186999.65505</v>
      </c>
      <c r="I504" s="31">
        <f t="shared" si="229"/>
        <v>82.16314169076179</v>
      </c>
      <c r="J504" s="31">
        <f t="shared" si="230"/>
        <v>99.482255641843295</v>
      </c>
    </row>
    <row r="505" spans="1:10" ht="38.25">
      <c r="A505" s="43" t="s">
        <v>899</v>
      </c>
      <c r="B505" s="44" t="s">
        <v>900</v>
      </c>
      <c r="C505" s="44" t="s">
        <v>0</v>
      </c>
      <c r="D505" s="31">
        <v>58.5</v>
      </c>
      <c r="E505" s="31">
        <f>E506+E508</f>
        <v>58.5</v>
      </c>
      <c r="F505" s="31">
        <f t="shared" ref="F505:H505" si="256">F506+F508</f>
        <v>45.875</v>
      </c>
      <c r="G505" s="31">
        <f t="shared" si="256"/>
        <v>41.574099999999994</v>
      </c>
      <c r="H505" s="7">
        <f t="shared" si="256"/>
        <v>41.573360000000001</v>
      </c>
      <c r="I505" s="31">
        <f t="shared" si="229"/>
        <v>71.065572649572644</v>
      </c>
      <c r="J505" s="31">
        <f t="shared" si="230"/>
        <v>90.623128065395093</v>
      </c>
    </row>
    <row r="506" spans="1:10">
      <c r="A506" s="43" t="s">
        <v>152</v>
      </c>
      <c r="B506" s="44" t="s">
        <v>900</v>
      </c>
      <c r="C506" s="44" t="s">
        <v>153</v>
      </c>
      <c r="D506" s="31">
        <v>0.9</v>
      </c>
      <c r="E506" s="31">
        <f>E507</f>
        <v>0.9</v>
      </c>
      <c r="F506" s="31">
        <f t="shared" ref="F506:H506" si="257">F507</f>
        <v>0.67500000000000004</v>
      </c>
      <c r="G506" s="31">
        <f t="shared" si="257"/>
        <v>0.58135999999999999</v>
      </c>
      <c r="H506" s="7">
        <f t="shared" si="257"/>
        <v>0.58062000000000002</v>
      </c>
      <c r="I506" s="31">
        <f t="shared" si="229"/>
        <v>64.513333333333335</v>
      </c>
      <c r="J506" s="31">
        <f t="shared" si="230"/>
        <v>86.017777777777766</v>
      </c>
    </row>
    <row r="507" spans="1:10" ht="25.5">
      <c r="A507" s="43" t="s">
        <v>154</v>
      </c>
      <c r="B507" s="44" t="s">
        <v>900</v>
      </c>
      <c r="C507" s="44" t="s">
        <v>155</v>
      </c>
      <c r="D507" s="31">
        <v>0.9</v>
      </c>
      <c r="E507" s="31">
        <f>ведомство!H2052</f>
        <v>0.9</v>
      </c>
      <c r="F507" s="31">
        <f>ведомство!I2052</f>
        <v>0.67500000000000004</v>
      </c>
      <c r="G507" s="31">
        <f>ведомство!J2052</f>
        <v>0.58135999999999999</v>
      </c>
      <c r="H507" s="7">
        <f>ведомство!K2052</f>
        <v>0.58062000000000002</v>
      </c>
      <c r="I507" s="31">
        <f t="shared" si="229"/>
        <v>64.513333333333335</v>
      </c>
      <c r="J507" s="31">
        <f t="shared" si="230"/>
        <v>86.017777777777766</v>
      </c>
    </row>
    <row r="508" spans="1:10">
      <c r="A508" s="43" t="s">
        <v>156</v>
      </c>
      <c r="B508" s="44" t="s">
        <v>900</v>
      </c>
      <c r="C508" s="44" t="s">
        <v>157</v>
      </c>
      <c r="D508" s="31">
        <v>57.6</v>
      </c>
      <c r="E508" s="31">
        <f>E509</f>
        <v>57.6</v>
      </c>
      <c r="F508" s="31">
        <f t="shared" ref="F508:H508" si="258">F509</f>
        <v>45.2</v>
      </c>
      <c r="G508" s="31">
        <f t="shared" si="258"/>
        <v>40.992739999999998</v>
      </c>
      <c r="H508" s="7">
        <f t="shared" si="258"/>
        <v>40.992739999999998</v>
      </c>
      <c r="I508" s="31">
        <f t="shared" si="229"/>
        <v>71.167951388888881</v>
      </c>
      <c r="J508" s="31">
        <f t="shared" si="230"/>
        <v>90.691902654867249</v>
      </c>
    </row>
    <row r="509" spans="1:10">
      <c r="A509" s="43" t="s">
        <v>526</v>
      </c>
      <c r="B509" s="44" t="s">
        <v>900</v>
      </c>
      <c r="C509" s="44" t="s">
        <v>527</v>
      </c>
      <c r="D509" s="31">
        <v>57.6</v>
      </c>
      <c r="E509" s="31">
        <f>ведомство!H2054</f>
        <v>57.6</v>
      </c>
      <c r="F509" s="31">
        <f>ведомство!I2054</f>
        <v>45.2</v>
      </c>
      <c r="G509" s="31">
        <f>ведомство!J2054</f>
        <v>40.992739999999998</v>
      </c>
      <c r="H509" s="7">
        <f>ведомство!K2054</f>
        <v>40.992739999999998</v>
      </c>
      <c r="I509" s="31">
        <f t="shared" si="229"/>
        <v>71.167951388888881</v>
      </c>
      <c r="J509" s="31">
        <f t="shared" si="230"/>
        <v>90.691902654867249</v>
      </c>
    </row>
    <row r="510" spans="1:10" ht="38.25">
      <c r="A510" s="43" t="s">
        <v>901</v>
      </c>
      <c r="B510" s="44" t="s">
        <v>902</v>
      </c>
      <c r="C510" s="44" t="s">
        <v>0</v>
      </c>
      <c r="D510" s="31">
        <v>1661.4</v>
      </c>
      <c r="E510" s="31">
        <f>E4990+E513+E511</f>
        <v>1661.4</v>
      </c>
      <c r="F510" s="31">
        <f t="shared" ref="F510:H510" si="259">F4990+F513+F511</f>
        <v>0</v>
      </c>
      <c r="G510" s="31">
        <f t="shared" si="259"/>
        <v>0</v>
      </c>
      <c r="H510" s="7">
        <f t="shared" si="259"/>
        <v>0</v>
      </c>
      <c r="I510" s="31">
        <f t="shared" si="229"/>
        <v>0</v>
      </c>
      <c r="J510" s="31">
        <v>0</v>
      </c>
    </row>
    <row r="511" spans="1:10">
      <c r="A511" s="43" t="s">
        <v>152</v>
      </c>
      <c r="B511" s="44" t="s">
        <v>902</v>
      </c>
      <c r="C511" s="44" t="s">
        <v>153</v>
      </c>
      <c r="D511" s="31">
        <v>21.4</v>
      </c>
      <c r="E511" s="31">
        <f>E512</f>
        <v>21.4</v>
      </c>
      <c r="F511" s="31">
        <f t="shared" ref="F511:H511" si="260">F512</f>
        <v>0</v>
      </c>
      <c r="G511" s="31">
        <f t="shared" si="260"/>
        <v>0</v>
      </c>
      <c r="H511" s="7">
        <f t="shared" si="260"/>
        <v>0</v>
      </c>
      <c r="I511" s="31">
        <f t="shared" si="229"/>
        <v>0</v>
      </c>
      <c r="J511" s="31">
        <v>0</v>
      </c>
    </row>
    <row r="512" spans="1:10" ht="25.5">
      <c r="A512" s="43" t="s">
        <v>154</v>
      </c>
      <c r="B512" s="44" t="s">
        <v>902</v>
      </c>
      <c r="C512" s="44" t="s">
        <v>155</v>
      </c>
      <c r="D512" s="31">
        <v>21.4</v>
      </c>
      <c r="E512" s="31">
        <f>ведомство!H2057</f>
        <v>21.4</v>
      </c>
      <c r="F512" s="31">
        <f>ведомство!I2057</f>
        <v>0</v>
      </c>
      <c r="G512" s="31">
        <f>ведомство!J2057</f>
        <v>0</v>
      </c>
      <c r="H512" s="7">
        <f>ведомство!K2057</f>
        <v>0</v>
      </c>
      <c r="I512" s="31">
        <f t="shared" si="229"/>
        <v>0</v>
      </c>
      <c r="J512" s="31">
        <v>0</v>
      </c>
    </row>
    <row r="513" spans="1:10">
      <c r="A513" s="43" t="s">
        <v>156</v>
      </c>
      <c r="B513" s="44" t="s">
        <v>902</v>
      </c>
      <c r="C513" s="44" t="s">
        <v>157</v>
      </c>
      <c r="D513" s="31">
        <v>1640</v>
      </c>
      <c r="E513" s="31">
        <f>E514</f>
        <v>1640</v>
      </c>
      <c r="F513" s="31">
        <f t="shared" ref="F513:H513" si="261">F514</f>
        <v>0</v>
      </c>
      <c r="G513" s="31">
        <f t="shared" si="261"/>
        <v>0</v>
      </c>
      <c r="H513" s="7">
        <f t="shared" si="261"/>
        <v>0</v>
      </c>
      <c r="I513" s="31">
        <f t="shared" si="229"/>
        <v>0</v>
      </c>
      <c r="J513" s="31">
        <v>0</v>
      </c>
    </row>
    <row r="514" spans="1:10">
      <c r="A514" s="43" t="s">
        <v>903</v>
      </c>
      <c r="B514" s="44" t="s">
        <v>902</v>
      </c>
      <c r="C514" s="44" t="s">
        <v>904</v>
      </c>
      <c r="D514" s="31">
        <v>1640</v>
      </c>
      <c r="E514" s="31">
        <f>ведомство!H2059</f>
        <v>1640</v>
      </c>
      <c r="F514" s="31">
        <f>ведомство!I2059</f>
        <v>0</v>
      </c>
      <c r="G514" s="31">
        <f>ведомство!J2059</f>
        <v>0</v>
      </c>
      <c r="H514" s="7">
        <f>ведомство!K2059</f>
        <v>0</v>
      </c>
      <c r="I514" s="31">
        <f t="shared" si="229"/>
        <v>0</v>
      </c>
      <c r="J514" s="31">
        <v>0</v>
      </c>
    </row>
    <row r="515" spans="1:10">
      <c r="A515" s="43" t="s">
        <v>905</v>
      </c>
      <c r="B515" s="44" t="s">
        <v>906</v>
      </c>
      <c r="C515" s="44" t="s">
        <v>0</v>
      </c>
      <c r="D515" s="31">
        <v>306538.2</v>
      </c>
      <c r="E515" s="31">
        <f>E516+E518</f>
        <v>306538.2</v>
      </c>
      <c r="F515" s="31">
        <f t="shared" ref="F515:H515" si="262">F516+F518</f>
        <v>197777.56417</v>
      </c>
      <c r="G515" s="31">
        <f t="shared" si="262"/>
        <v>197777.56366000001</v>
      </c>
      <c r="H515" s="7">
        <f t="shared" si="262"/>
        <v>197746.63166000001</v>
      </c>
      <c r="I515" s="31">
        <f t="shared" si="229"/>
        <v>64.509621202186224</v>
      </c>
      <c r="J515" s="31">
        <f t="shared" si="230"/>
        <v>99.984359949962069</v>
      </c>
    </row>
    <row r="516" spans="1:10">
      <c r="A516" s="43" t="s">
        <v>152</v>
      </c>
      <c r="B516" s="44" t="s">
        <v>906</v>
      </c>
      <c r="C516" s="44" t="s">
        <v>153</v>
      </c>
      <c r="D516" s="31">
        <v>3825.8</v>
      </c>
      <c r="E516" s="31">
        <f>E517</f>
        <v>3825.8</v>
      </c>
      <c r="F516" s="31">
        <f t="shared" ref="F516:H516" si="263">F517</f>
        <v>1772.82717</v>
      </c>
      <c r="G516" s="31">
        <f t="shared" si="263"/>
        <v>1772.82717</v>
      </c>
      <c r="H516" s="7">
        <f t="shared" si="263"/>
        <v>1742.3955800000001</v>
      </c>
      <c r="I516" s="31">
        <f t="shared" si="229"/>
        <v>45.543300224789583</v>
      </c>
      <c r="J516" s="31">
        <f t="shared" si="230"/>
        <v>98.283442937079997</v>
      </c>
    </row>
    <row r="517" spans="1:10" ht="25.5">
      <c r="A517" s="43" t="s">
        <v>154</v>
      </c>
      <c r="B517" s="44" t="s">
        <v>906</v>
      </c>
      <c r="C517" s="44" t="s">
        <v>155</v>
      </c>
      <c r="D517" s="31">
        <v>3825.8</v>
      </c>
      <c r="E517" s="31">
        <f>ведомство!H2062</f>
        <v>3825.8</v>
      </c>
      <c r="F517" s="31">
        <f>ведомство!I2062</f>
        <v>1772.82717</v>
      </c>
      <c r="G517" s="31">
        <f>ведомство!J2062</f>
        <v>1772.82717</v>
      </c>
      <c r="H517" s="7">
        <f>ведомство!K2062</f>
        <v>1742.3955800000001</v>
      </c>
      <c r="I517" s="31">
        <f t="shared" si="229"/>
        <v>45.543300224789583</v>
      </c>
      <c r="J517" s="31">
        <f t="shared" si="230"/>
        <v>98.283442937079997</v>
      </c>
    </row>
    <row r="518" spans="1:10">
      <c r="A518" s="43" t="s">
        <v>156</v>
      </c>
      <c r="B518" s="44" t="s">
        <v>906</v>
      </c>
      <c r="C518" s="44" t="s">
        <v>157</v>
      </c>
      <c r="D518" s="31">
        <v>302712.40000000002</v>
      </c>
      <c r="E518" s="31">
        <f>E519</f>
        <v>302712.40000000002</v>
      </c>
      <c r="F518" s="31">
        <f t="shared" ref="F518:H518" si="264">F519</f>
        <v>196004.73699999999</v>
      </c>
      <c r="G518" s="31">
        <f t="shared" si="264"/>
        <v>196004.73649000001</v>
      </c>
      <c r="H518" s="7">
        <f t="shared" si="264"/>
        <v>196004.23608</v>
      </c>
      <c r="I518" s="31">
        <f t="shared" si="229"/>
        <v>64.749325128405701</v>
      </c>
      <c r="J518" s="31">
        <f t="shared" si="230"/>
        <v>99.999744434748024</v>
      </c>
    </row>
    <row r="519" spans="1:10">
      <c r="A519" s="43" t="s">
        <v>526</v>
      </c>
      <c r="B519" s="44" t="s">
        <v>906</v>
      </c>
      <c r="C519" s="44" t="s">
        <v>527</v>
      </c>
      <c r="D519" s="31">
        <v>302712.40000000002</v>
      </c>
      <c r="E519" s="31">
        <f>ведомство!H2064</f>
        <v>302712.40000000002</v>
      </c>
      <c r="F519" s="31">
        <f>ведомство!I2064</f>
        <v>196004.73699999999</v>
      </c>
      <c r="G519" s="31">
        <f>ведомство!J2064</f>
        <v>196004.73649000001</v>
      </c>
      <c r="H519" s="7">
        <f>ведомство!K2064</f>
        <v>196004.23608</v>
      </c>
      <c r="I519" s="31">
        <f t="shared" si="229"/>
        <v>64.749325128405701</v>
      </c>
      <c r="J519" s="31">
        <f t="shared" si="230"/>
        <v>99.999744434748024</v>
      </c>
    </row>
    <row r="520" spans="1:10" ht="38.25">
      <c r="A520" s="43" t="s">
        <v>907</v>
      </c>
      <c r="B520" s="44" t="s">
        <v>908</v>
      </c>
      <c r="C520" s="44" t="s">
        <v>0</v>
      </c>
      <c r="D520" s="31">
        <v>184028.1</v>
      </c>
      <c r="E520" s="31">
        <f>E521+E523</f>
        <v>184028.1</v>
      </c>
      <c r="F520" s="31">
        <f t="shared" ref="F520:H520" si="265">F521+F523</f>
        <v>115770.39099999999</v>
      </c>
      <c r="G520" s="31">
        <f t="shared" si="265"/>
        <v>115770.39009</v>
      </c>
      <c r="H520" s="7">
        <f t="shared" si="265"/>
        <v>115768.91232</v>
      </c>
      <c r="I520" s="31">
        <f t="shared" si="229"/>
        <v>62.908279942030589</v>
      </c>
      <c r="J520" s="31">
        <f t="shared" si="230"/>
        <v>99.998722747684269</v>
      </c>
    </row>
    <row r="521" spans="1:10">
      <c r="A521" s="43" t="s">
        <v>152</v>
      </c>
      <c r="B521" s="44" t="s">
        <v>908</v>
      </c>
      <c r="C521" s="44" t="s">
        <v>153</v>
      </c>
      <c r="D521" s="31">
        <v>7814.7</v>
      </c>
      <c r="E521" s="31">
        <f>E522</f>
        <v>7814.7</v>
      </c>
      <c r="F521" s="31">
        <f t="shared" ref="F521:H521" si="266">F522</f>
        <v>4003.2179999999998</v>
      </c>
      <c r="G521" s="31">
        <f t="shared" si="266"/>
        <v>4003.2170900000001</v>
      </c>
      <c r="H521" s="7">
        <f t="shared" si="266"/>
        <v>4001.7393900000002</v>
      </c>
      <c r="I521" s="31">
        <f t="shared" si="229"/>
        <v>51.207844063111828</v>
      </c>
      <c r="J521" s="31">
        <f t="shared" si="230"/>
        <v>99.963064464638208</v>
      </c>
    </row>
    <row r="522" spans="1:10" ht="25.5">
      <c r="A522" s="43" t="s">
        <v>154</v>
      </c>
      <c r="B522" s="44" t="s">
        <v>908</v>
      </c>
      <c r="C522" s="44" t="s">
        <v>155</v>
      </c>
      <c r="D522" s="31">
        <v>7814.7</v>
      </c>
      <c r="E522" s="31">
        <f>ведомство!H2067</f>
        <v>7814.7</v>
      </c>
      <c r="F522" s="31">
        <f>ведомство!I2067</f>
        <v>4003.2179999999998</v>
      </c>
      <c r="G522" s="31">
        <f>ведомство!J2067</f>
        <v>4003.2170900000001</v>
      </c>
      <c r="H522" s="7">
        <f>ведомство!K2067</f>
        <v>4001.7393900000002</v>
      </c>
      <c r="I522" s="31">
        <f t="shared" si="229"/>
        <v>51.207844063111828</v>
      </c>
      <c r="J522" s="31">
        <f t="shared" si="230"/>
        <v>99.963064464638208</v>
      </c>
    </row>
    <row r="523" spans="1:10">
      <c r="A523" s="43" t="s">
        <v>156</v>
      </c>
      <c r="B523" s="44" t="s">
        <v>908</v>
      </c>
      <c r="C523" s="44" t="s">
        <v>157</v>
      </c>
      <c r="D523" s="31">
        <v>176213.4</v>
      </c>
      <c r="E523" s="31">
        <f>E524</f>
        <v>176213.4</v>
      </c>
      <c r="F523" s="31">
        <f t="shared" ref="F523:H523" si="267">F524</f>
        <v>111767.173</v>
      </c>
      <c r="G523" s="31">
        <f t="shared" si="267"/>
        <v>111767.173</v>
      </c>
      <c r="H523" s="7">
        <f t="shared" si="267"/>
        <v>111767.17293</v>
      </c>
      <c r="I523" s="31">
        <f t="shared" si="229"/>
        <v>63.427170084681414</v>
      </c>
      <c r="J523" s="31">
        <f t="shared" si="230"/>
        <v>99.999999937369807</v>
      </c>
    </row>
    <row r="524" spans="1:10">
      <c r="A524" s="43" t="s">
        <v>526</v>
      </c>
      <c r="B524" s="44" t="s">
        <v>908</v>
      </c>
      <c r="C524" s="44" t="s">
        <v>527</v>
      </c>
      <c r="D524" s="31">
        <v>176213.4</v>
      </c>
      <c r="E524" s="31">
        <f>ведомство!H2069</f>
        <v>176213.4</v>
      </c>
      <c r="F524" s="31">
        <f>ведомство!I2069</f>
        <v>111767.173</v>
      </c>
      <c r="G524" s="31">
        <f>ведомство!J2069</f>
        <v>111767.173</v>
      </c>
      <c r="H524" s="7">
        <f>ведомство!K2069</f>
        <v>111767.17293</v>
      </c>
      <c r="I524" s="31">
        <f t="shared" si="229"/>
        <v>63.427170084681414</v>
      </c>
      <c r="J524" s="31">
        <f t="shared" si="230"/>
        <v>99.999999937369807</v>
      </c>
    </row>
    <row r="525" spans="1:10" ht="38.25">
      <c r="A525" s="43" t="s">
        <v>909</v>
      </c>
      <c r="B525" s="44" t="s">
        <v>910</v>
      </c>
      <c r="C525" s="44" t="s">
        <v>0</v>
      </c>
      <c r="D525" s="31">
        <v>687</v>
      </c>
      <c r="E525" s="31">
        <f>E526+E528</f>
        <v>687</v>
      </c>
      <c r="F525" s="31">
        <f t="shared" ref="F525:H525" si="268">F526+F528</f>
        <v>434.75</v>
      </c>
      <c r="G525" s="31">
        <f t="shared" si="268"/>
        <v>425.89600000000002</v>
      </c>
      <c r="H525" s="7">
        <f t="shared" si="268"/>
        <v>425.89472000000001</v>
      </c>
      <c r="I525" s="31">
        <f t="shared" si="229"/>
        <v>61.993409024745269</v>
      </c>
      <c r="J525" s="31">
        <f t="shared" si="230"/>
        <v>97.963132834962622</v>
      </c>
    </row>
    <row r="526" spans="1:10">
      <c r="A526" s="43" t="s">
        <v>152</v>
      </c>
      <c r="B526" s="44" t="s">
        <v>910</v>
      </c>
      <c r="C526" s="44" t="s">
        <v>153</v>
      </c>
      <c r="D526" s="31">
        <v>10.199999999999999</v>
      </c>
      <c r="E526" s="31">
        <f>E527</f>
        <v>10.199999999999999</v>
      </c>
      <c r="F526" s="31">
        <f t="shared" ref="F526:H526" si="269">F527</f>
        <v>5.55</v>
      </c>
      <c r="G526" s="31">
        <f t="shared" si="269"/>
        <v>5.0960000000000001</v>
      </c>
      <c r="H526" s="7">
        <f t="shared" si="269"/>
        <v>5.0947199999999997</v>
      </c>
      <c r="I526" s="31">
        <f t="shared" ref="I526:I589" si="270">H526/E526*100</f>
        <v>49.948235294117652</v>
      </c>
      <c r="J526" s="31">
        <f t="shared" ref="J526:J589" si="271">H526/F526*100</f>
        <v>91.796756756756764</v>
      </c>
    </row>
    <row r="527" spans="1:10" ht="25.5">
      <c r="A527" s="43" t="s">
        <v>154</v>
      </c>
      <c r="B527" s="44" t="s">
        <v>910</v>
      </c>
      <c r="C527" s="44" t="s">
        <v>155</v>
      </c>
      <c r="D527" s="31">
        <v>10.199999999999999</v>
      </c>
      <c r="E527" s="31">
        <f>ведомство!H2072</f>
        <v>10.199999999999999</v>
      </c>
      <c r="F527" s="31">
        <f>ведомство!I2072</f>
        <v>5.55</v>
      </c>
      <c r="G527" s="31">
        <f>ведомство!J2072</f>
        <v>5.0960000000000001</v>
      </c>
      <c r="H527" s="7">
        <f>ведомство!K2072</f>
        <v>5.0947199999999997</v>
      </c>
      <c r="I527" s="31">
        <f t="shared" si="270"/>
        <v>49.948235294117652</v>
      </c>
      <c r="J527" s="31">
        <f t="shared" si="271"/>
        <v>91.796756756756764</v>
      </c>
    </row>
    <row r="528" spans="1:10">
      <c r="A528" s="43" t="s">
        <v>156</v>
      </c>
      <c r="B528" s="44" t="s">
        <v>910</v>
      </c>
      <c r="C528" s="44" t="s">
        <v>157</v>
      </c>
      <c r="D528" s="31">
        <v>676.8</v>
      </c>
      <c r="E528" s="31">
        <f>E529</f>
        <v>676.8</v>
      </c>
      <c r="F528" s="31">
        <f t="shared" ref="F528:H528" si="272">F529</f>
        <v>429.2</v>
      </c>
      <c r="G528" s="31">
        <f t="shared" si="272"/>
        <v>420.8</v>
      </c>
      <c r="H528" s="7">
        <f t="shared" si="272"/>
        <v>420.8</v>
      </c>
      <c r="I528" s="31">
        <f t="shared" si="270"/>
        <v>62.174940898345156</v>
      </c>
      <c r="J528" s="31">
        <f t="shared" si="271"/>
        <v>98.042870456663564</v>
      </c>
    </row>
    <row r="529" spans="1:10">
      <c r="A529" s="43" t="s">
        <v>526</v>
      </c>
      <c r="B529" s="44" t="s">
        <v>910</v>
      </c>
      <c r="C529" s="44" t="s">
        <v>527</v>
      </c>
      <c r="D529" s="31">
        <v>676.8</v>
      </c>
      <c r="E529" s="31">
        <f>ведомство!H2074</f>
        <v>676.8</v>
      </c>
      <c r="F529" s="31">
        <f>ведомство!I2074</f>
        <v>429.2</v>
      </c>
      <c r="G529" s="31">
        <f>ведомство!J2074</f>
        <v>420.8</v>
      </c>
      <c r="H529" s="7">
        <f>ведомство!K2074</f>
        <v>420.8</v>
      </c>
      <c r="I529" s="31">
        <f t="shared" si="270"/>
        <v>62.174940898345156</v>
      </c>
      <c r="J529" s="31">
        <f t="shared" si="271"/>
        <v>98.042870456663564</v>
      </c>
    </row>
    <row r="530" spans="1:10" ht="38.25">
      <c r="A530" s="43" t="s">
        <v>911</v>
      </c>
      <c r="B530" s="44" t="s">
        <v>912</v>
      </c>
      <c r="C530" s="44" t="s">
        <v>0</v>
      </c>
      <c r="D530" s="31">
        <v>12.2</v>
      </c>
      <c r="E530" s="31">
        <f>E531+E533</f>
        <v>12.2</v>
      </c>
      <c r="F530" s="31">
        <f t="shared" ref="F530:H530" si="273">F531+F533</f>
        <v>8.18</v>
      </c>
      <c r="G530" s="31">
        <f t="shared" si="273"/>
        <v>8.15</v>
      </c>
      <c r="H530" s="7">
        <f t="shared" si="273"/>
        <v>8.1199999999999992</v>
      </c>
      <c r="I530" s="31">
        <f t="shared" si="270"/>
        <v>66.557377049180317</v>
      </c>
      <c r="J530" s="31">
        <f t="shared" si="271"/>
        <v>99.266503667481658</v>
      </c>
    </row>
    <row r="531" spans="1:10">
      <c r="A531" s="43" t="s">
        <v>152</v>
      </c>
      <c r="B531" s="44" t="s">
        <v>912</v>
      </c>
      <c r="C531" s="44" t="s">
        <v>153</v>
      </c>
      <c r="D531" s="31">
        <v>0.2</v>
      </c>
      <c r="E531" s="31">
        <f>E532</f>
        <v>0.2</v>
      </c>
      <c r="F531" s="31">
        <f t="shared" ref="F531:H531" si="274">F532</f>
        <v>0.18</v>
      </c>
      <c r="G531" s="31">
        <f t="shared" si="274"/>
        <v>0.15</v>
      </c>
      <c r="H531" s="7">
        <f t="shared" si="274"/>
        <v>0.12</v>
      </c>
      <c r="I531" s="31">
        <f t="shared" si="270"/>
        <v>60</v>
      </c>
      <c r="J531" s="31">
        <f t="shared" si="271"/>
        <v>66.666666666666657</v>
      </c>
    </row>
    <row r="532" spans="1:10" ht="25.5">
      <c r="A532" s="43" t="s">
        <v>154</v>
      </c>
      <c r="B532" s="44" t="s">
        <v>912</v>
      </c>
      <c r="C532" s="44" t="s">
        <v>155</v>
      </c>
      <c r="D532" s="31">
        <v>0.2</v>
      </c>
      <c r="E532" s="31">
        <f>ведомство!H2077</f>
        <v>0.2</v>
      </c>
      <c r="F532" s="31">
        <f>ведомство!I2077</f>
        <v>0.18</v>
      </c>
      <c r="G532" s="31">
        <f>ведомство!J2077</f>
        <v>0.15</v>
      </c>
      <c r="H532" s="7">
        <f>ведомство!K2077</f>
        <v>0.12</v>
      </c>
      <c r="I532" s="31">
        <f t="shared" si="270"/>
        <v>60</v>
      </c>
      <c r="J532" s="31">
        <f t="shared" si="271"/>
        <v>66.666666666666657</v>
      </c>
    </row>
    <row r="533" spans="1:10">
      <c r="A533" s="43" t="s">
        <v>156</v>
      </c>
      <c r="B533" s="44" t="s">
        <v>912</v>
      </c>
      <c r="C533" s="44" t="s">
        <v>157</v>
      </c>
      <c r="D533" s="31">
        <v>12</v>
      </c>
      <c r="E533" s="31">
        <f>E534</f>
        <v>12</v>
      </c>
      <c r="F533" s="31">
        <f t="shared" ref="F533:H533" si="275">F534</f>
        <v>8</v>
      </c>
      <c r="G533" s="31">
        <f t="shared" si="275"/>
        <v>8</v>
      </c>
      <c r="H533" s="7">
        <f t="shared" si="275"/>
        <v>8</v>
      </c>
      <c r="I533" s="31">
        <f t="shared" si="270"/>
        <v>66.666666666666657</v>
      </c>
      <c r="J533" s="31">
        <f t="shared" si="271"/>
        <v>100</v>
      </c>
    </row>
    <row r="534" spans="1:10">
      <c r="A534" s="43" t="s">
        <v>526</v>
      </c>
      <c r="B534" s="44" t="s">
        <v>912</v>
      </c>
      <c r="C534" s="44" t="s">
        <v>527</v>
      </c>
      <c r="D534" s="31">
        <v>12</v>
      </c>
      <c r="E534" s="31">
        <f>ведомство!H2079</f>
        <v>12</v>
      </c>
      <c r="F534" s="31">
        <f>ведомство!I2079</f>
        <v>8</v>
      </c>
      <c r="G534" s="31">
        <f>ведомство!J2079</f>
        <v>8</v>
      </c>
      <c r="H534" s="7">
        <f>ведомство!K2079</f>
        <v>8</v>
      </c>
      <c r="I534" s="31">
        <f t="shared" si="270"/>
        <v>66.666666666666657</v>
      </c>
      <c r="J534" s="31">
        <f t="shared" si="271"/>
        <v>100</v>
      </c>
    </row>
    <row r="535" spans="1:10" ht="25.5">
      <c r="A535" s="43" t="s">
        <v>913</v>
      </c>
      <c r="B535" s="44" t="s">
        <v>914</v>
      </c>
      <c r="C535" s="44" t="s">
        <v>0</v>
      </c>
      <c r="D535" s="31">
        <v>4949.6000000000004</v>
      </c>
      <c r="E535" s="31">
        <f>E536+E538</f>
        <v>4949.6000000000004</v>
      </c>
      <c r="F535" s="31">
        <f t="shared" ref="F535:H535" si="276">F536+F538</f>
        <v>3607.3679999999999</v>
      </c>
      <c r="G535" s="31">
        <f t="shared" si="276"/>
        <v>3571.3199999999997</v>
      </c>
      <c r="H535" s="7">
        <f t="shared" si="276"/>
        <v>3566.9549499999998</v>
      </c>
      <c r="I535" s="31">
        <f t="shared" si="270"/>
        <v>72.065519435913998</v>
      </c>
      <c r="J535" s="31">
        <f t="shared" si="271"/>
        <v>98.879708141780924</v>
      </c>
    </row>
    <row r="536" spans="1:10">
      <c r="A536" s="43" t="s">
        <v>152</v>
      </c>
      <c r="B536" s="44" t="s">
        <v>914</v>
      </c>
      <c r="C536" s="44" t="s">
        <v>153</v>
      </c>
      <c r="D536" s="31">
        <v>74.599999999999994</v>
      </c>
      <c r="E536" s="31">
        <f>E537</f>
        <v>74.599999999999994</v>
      </c>
      <c r="F536" s="31">
        <f t="shared" ref="F536:H536" si="277">F537</f>
        <v>44.944000000000003</v>
      </c>
      <c r="G536" s="31">
        <f t="shared" si="277"/>
        <v>41.593000000000004</v>
      </c>
      <c r="H536" s="7">
        <f t="shared" si="277"/>
        <v>41.56711</v>
      </c>
      <c r="I536" s="31">
        <f t="shared" si="270"/>
        <v>55.719986595174262</v>
      </c>
      <c r="J536" s="31">
        <f t="shared" si="271"/>
        <v>92.486449804200774</v>
      </c>
    </row>
    <row r="537" spans="1:10" ht="25.5">
      <c r="A537" s="43" t="s">
        <v>154</v>
      </c>
      <c r="B537" s="44" t="s">
        <v>914</v>
      </c>
      <c r="C537" s="44" t="s">
        <v>155</v>
      </c>
      <c r="D537" s="31">
        <v>74.599999999999994</v>
      </c>
      <c r="E537" s="31">
        <f>ведомство!H2082</f>
        <v>74.599999999999994</v>
      </c>
      <c r="F537" s="31">
        <f>ведомство!I2082</f>
        <v>44.944000000000003</v>
      </c>
      <c r="G537" s="31">
        <f>ведомство!J2082</f>
        <v>41.593000000000004</v>
      </c>
      <c r="H537" s="7">
        <f>ведомство!K2082</f>
        <v>41.56711</v>
      </c>
      <c r="I537" s="31">
        <f t="shared" si="270"/>
        <v>55.719986595174262</v>
      </c>
      <c r="J537" s="31">
        <f t="shared" si="271"/>
        <v>92.486449804200774</v>
      </c>
    </row>
    <row r="538" spans="1:10">
      <c r="A538" s="43" t="s">
        <v>156</v>
      </c>
      <c r="B538" s="44" t="s">
        <v>914</v>
      </c>
      <c r="C538" s="44" t="s">
        <v>157</v>
      </c>
      <c r="D538" s="31">
        <v>4875</v>
      </c>
      <c r="E538" s="31">
        <f>E539</f>
        <v>4875</v>
      </c>
      <c r="F538" s="31">
        <f t="shared" ref="F538:H538" si="278">F539</f>
        <v>3562.424</v>
      </c>
      <c r="G538" s="31">
        <f t="shared" si="278"/>
        <v>3529.7269999999999</v>
      </c>
      <c r="H538" s="7">
        <f t="shared" si="278"/>
        <v>3525.3878399999999</v>
      </c>
      <c r="I538" s="31">
        <f t="shared" si="270"/>
        <v>72.315647999999996</v>
      </c>
      <c r="J538" s="31">
        <f t="shared" si="271"/>
        <v>98.960366312376067</v>
      </c>
    </row>
    <row r="539" spans="1:10">
      <c r="A539" s="43" t="s">
        <v>526</v>
      </c>
      <c r="B539" s="44" t="s">
        <v>914</v>
      </c>
      <c r="C539" s="44" t="s">
        <v>527</v>
      </c>
      <c r="D539" s="31">
        <v>4875</v>
      </c>
      <c r="E539" s="31">
        <f>ведомство!H2084</f>
        <v>4875</v>
      </c>
      <c r="F539" s="31">
        <f>ведомство!I2084</f>
        <v>3562.424</v>
      </c>
      <c r="G539" s="31">
        <f>ведомство!J2084</f>
        <v>3529.7269999999999</v>
      </c>
      <c r="H539" s="7">
        <f>ведомство!K2084</f>
        <v>3525.3878399999999</v>
      </c>
      <c r="I539" s="31">
        <f t="shared" si="270"/>
        <v>72.315647999999996</v>
      </c>
      <c r="J539" s="31">
        <f t="shared" si="271"/>
        <v>98.960366312376067</v>
      </c>
    </row>
    <row r="540" spans="1:10" ht="25.5">
      <c r="A540" s="43" t="s">
        <v>915</v>
      </c>
      <c r="B540" s="44" t="s">
        <v>916</v>
      </c>
      <c r="C540" s="44" t="s">
        <v>0</v>
      </c>
      <c r="D540" s="31">
        <v>12693.4</v>
      </c>
      <c r="E540" s="31">
        <f>E541+E543</f>
        <v>12693.424999999999</v>
      </c>
      <c r="F540" s="31">
        <f t="shared" ref="F540:H540" si="279">F541+F543</f>
        <v>8585.473</v>
      </c>
      <c r="G540" s="31">
        <f t="shared" si="279"/>
        <v>8581.2249999999985</v>
      </c>
      <c r="H540" s="7">
        <f t="shared" si="279"/>
        <v>8579.8504900000007</v>
      </c>
      <c r="I540" s="31">
        <f t="shared" si="270"/>
        <v>67.592871821435125</v>
      </c>
      <c r="J540" s="31">
        <f t="shared" si="271"/>
        <v>99.934511354237571</v>
      </c>
    </row>
    <row r="541" spans="1:10">
      <c r="A541" s="43" t="s">
        <v>152</v>
      </c>
      <c r="B541" s="44" t="s">
        <v>916</v>
      </c>
      <c r="C541" s="44" t="s">
        <v>153</v>
      </c>
      <c r="D541" s="31">
        <v>168.2</v>
      </c>
      <c r="E541" s="31">
        <f>E542</f>
        <v>168.21100000000001</v>
      </c>
      <c r="F541" s="31">
        <f t="shared" ref="F541:H541" si="280">F542</f>
        <v>115.021</v>
      </c>
      <c r="G541" s="31">
        <f t="shared" si="280"/>
        <v>110.773</v>
      </c>
      <c r="H541" s="7">
        <f t="shared" si="280"/>
        <v>110.70622</v>
      </c>
      <c r="I541" s="31">
        <f t="shared" si="270"/>
        <v>65.813900398903755</v>
      </c>
      <c r="J541" s="31">
        <f t="shared" si="271"/>
        <v>96.248702410864112</v>
      </c>
    </row>
    <row r="542" spans="1:10" ht="25.5">
      <c r="A542" s="43" t="s">
        <v>154</v>
      </c>
      <c r="B542" s="44" t="s">
        <v>916</v>
      </c>
      <c r="C542" s="44" t="s">
        <v>155</v>
      </c>
      <c r="D542" s="31">
        <v>168.2</v>
      </c>
      <c r="E542" s="31">
        <f>ведомство!H2087</f>
        <v>168.21100000000001</v>
      </c>
      <c r="F542" s="31">
        <f>ведомство!I2087</f>
        <v>115.021</v>
      </c>
      <c r="G542" s="31">
        <f>ведомство!J2087</f>
        <v>110.773</v>
      </c>
      <c r="H542" s="7">
        <f>ведомство!K2087</f>
        <v>110.70622</v>
      </c>
      <c r="I542" s="31">
        <f t="shared" si="270"/>
        <v>65.813900398903755</v>
      </c>
      <c r="J542" s="31">
        <f t="shared" si="271"/>
        <v>96.248702410864112</v>
      </c>
    </row>
    <row r="543" spans="1:10">
      <c r="A543" s="43" t="s">
        <v>156</v>
      </c>
      <c r="B543" s="44" t="s">
        <v>916</v>
      </c>
      <c r="C543" s="44" t="s">
        <v>157</v>
      </c>
      <c r="D543" s="31">
        <v>12525.2</v>
      </c>
      <c r="E543" s="31">
        <f>E544</f>
        <v>12525.214</v>
      </c>
      <c r="F543" s="31">
        <f t="shared" ref="F543:H543" si="281">F544</f>
        <v>8470.4519999999993</v>
      </c>
      <c r="G543" s="31">
        <f t="shared" si="281"/>
        <v>8470.4519999999993</v>
      </c>
      <c r="H543" s="7">
        <f t="shared" si="281"/>
        <v>8469.1442700000007</v>
      </c>
      <c r="I543" s="31">
        <f t="shared" si="270"/>
        <v>67.616763034946956</v>
      </c>
      <c r="J543" s="31">
        <f t="shared" si="271"/>
        <v>99.984561272527145</v>
      </c>
    </row>
    <row r="544" spans="1:10">
      <c r="A544" s="43" t="s">
        <v>526</v>
      </c>
      <c r="B544" s="44" t="s">
        <v>916</v>
      </c>
      <c r="C544" s="44" t="s">
        <v>527</v>
      </c>
      <c r="D544" s="31">
        <v>12525.2</v>
      </c>
      <c r="E544" s="31">
        <f>ведомство!H2089</f>
        <v>12525.214</v>
      </c>
      <c r="F544" s="31">
        <f>ведомство!I2089</f>
        <v>8470.4519999999993</v>
      </c>
      <c r="G544" s="31">
        <f>ведомство!J2089</f>
        <v>8470.4519999999993</v>
      </c>
      <c r="H544" s="7">
        <f>ведомство!K2089</f>
        <v>8469.1442700000007</v>
      </c>
      <c r="I544" s="31">
        <f t="shared" si="270"/>
        <v>67.616763034946956</v>
      </c>
      <c r="J544" s="31">
        <f t="shared" si="271"/>
        <v>99.984561272527145</v>
      </c>
    </row>
    <row r="545" spans="1:10" ht="25.5">
      <c r="A545" s="43" t="s">
        <v>917</v>
      </c>
      <c r="B545" s="44" t="s">
        <v>918</v>
      </c>
      <c r="C545" s="44" t="s">
        <v>0</v>
      </c>
      <c r="D545" s="31">
        <v>1056</v>
      </c>
      <c r="E545" s="31">
        <f>E546+E548</f>
        <v>1056</v>
      </c>
      <c r="F545" s="31">
        <f t="shared" ref="F545:H545" si="282">F546+F548</f>
        <v>812.23</v>
      </c>
      <c r="G545" s="31">
        <f t="shared" si="282"/>
        <v>781.01900000000001</v>
      </c>
      <c r="H545" s="7">
        <f t="shared" si="282"/>
        <v>780.74355000000003</v>
      </c>
      <c r="I545" s="31">
        <f t="shared" si="270"/>
        <v>73.934048295454545</v>
      </c>
      <c r="J545" s="31">
        <f t="shared" si="271"/>
        <v>96.123456410130132</v>
      </c>
    </row>
    <row r="546" spans="1:10">
      <c r="A546" s="43" t="s">
        <v>152</v>
      </c>
      <c r="B546" s="44" t="s">
        <v>918</v>
      </c>
      <c r="C546" s="44" t="s">
        <v>153</v>
      </c>
      <c r="D546" s="31">
        <v>16.899999999999999</v>
      </c>
      <c r="E546" s="31">
        <f>E547</f>
        <v>16.899999999999999</v>
      </c>
      <c r="F546" s="31">
        <f t="shared" ref="F546:H546" si="283">F547</f>
        <v>11.53</v>
      </c>
      <c r="G546" s="31">
        <f t="shared" si="283"/>
        <v>9.1690000000000005</v>
      </c>
      <c r="H546" s="7">
        <f t="shared" si="283"/>
        <v>9.1578199999999992</v>
      </c>
      <c r="I546" s="31">
        <f t="shared" si="270"/>
        <v>54.188284023668643</v>
      </c>
      <c r="J546" s="31">
        <f t="shared" si="271"/>
        <v>79.426019080659145</v>
      </c>
    </row>
    <row r="547" spans="1:10" ht="25.5">
      <c r="A547" s="43" t="s">
        <v>154</v>
      </c>
      <c r="B547" s="44" t="s">
        <v>918</v>
      </c>
      <c r="C547" s="44" t="s">
        <v>155</v>
      </c>
      <c r="D547" s="31">
        <v>16.899999999999999</v>
      </c>
      <c r="E547" s="31">
        <f>ведомство!H2092</f>
        <v>16.899999999999999</v>
      </c>
      <c r="F547" s="31">
        <f>ведомство!I2092</f>
        <v>11.53</v>
      </c>
      <c r="G547" s="31">
        <f>ведомство!J2092</f>
        <v>9.1690000000000005</v>
      </c>
      <c r="H547" s="7">
        <f>ведомство!K2092</f>
        <v>9.1578199999999992</v>
      </c>
      <c r="I547" s="31">
        <f t="shared" si="270"/>
        <v>54.188284023668643</v>
      </c>
      <c r="J547" s="31">
        <f t="shared" si="271"/>
        <v>79.426019080659145</v>
      </c>
    </row>
    <row r="548" spans="1:10">
      <c r="A548" s="43" t="s">
        <v>156</v>
      </c>
      <c r="B548" s="44" t="s">
        <v>918</v>
      </c>
      <c r="C548" s="44" t="s">
        <v>157</v>
      </c>
      <c r="D548" s="31">
        <v>1039.0999999999999</v>
      </c>
      <c r="E548" s="31">
        <f>E549</f>
        <v>1039.0999999999999</v>
      </c>
      <c r="F548" s="31">
        <f t="shared" ref="F548:H548" si="284">F549</f>
        <v>800.7</v>
      </c>
      <c r="G548" s="31">
        <f t="shared" si="284"/>
        <v>771.85</v>
      </c>
      <c r="H548" s="7">
        <f t="shared" si="284"/>
        <v>771.58573000000001</v>
      </c>
      <c r="I548" s="31">
        <f t="shared" si="270"/>
        <v>74.255194880184789</v>
      </c>
      <c r="J548" s="31">
        <f t="shared" si="271"/>
        <v>96.363897839390532</v>
      </c>
    </row>
    <row r="549" spans="1:10">
      <c r="A549" s="43" t="s">
        <v>526</v>
      </c>
      <c r="B549" s="44" t="s">
        <v>918</v>
      </c>
      <c r="C549" s="44" t="s">
        <v>527</v>
      </c>
      <c r="D549" s="31">
        <v>1039.0999999999999</v>
      </c>
      <c r="E549" s="31">
        <f>ведомство!H2094</f>
        <v>1039.0999999999999</v>
      </c>
      <c r="F549" s="31">
        <f>ведомство!I2094</f>
        <v>800.7</v>
      </c>
      <c r="G549" s="31">
        <f>ведомство!J2094</f>
        <v>771.85</v>
      </c>
      <c r="H549" s="7">
        <f>ведомство!K2094</f>
        <v>771.58573000000001</v>
      </c>
      <c r="I549" s="31">
        <f t="shared" si="270"/>
        <v>74.255194880184789</v>
      </c>
      <c r="J549" s="31">
        <f t="shared" si="271"/>
        <v>96.363897839390532</v>
      </c>
    </row>
    <row r="550" spans="1:10" ht="51">
      <c r="A550" s="43" t="s">
        <v>919</v>
      </c>
      <c r="B550" s="44" t="s">
        <v>920</v>
      </c>
      <c r="C550" s="44" t="s">
        <v>0</v>
      </c>
      <c r="D550" s="31">
        <v>365.4</v>
      </c>
      <c r="E550" s="31">
        <f>E551+E553</f>
        <v>365.4</v>
      </c>
      <c r="F550" s="31">
        <f t="shared" ref="F550:H550" si="285">F551+F553</f>
        <v>285.79199999999997</v>
      </c>
      <c r="G550" s="31">
        <f t="shared" si="285"/>
        <v>252.71199999999999</v>
      </c>
      <c r="H550" s="7">
        <f t="shared" si="285"/>
        <v>252.703</v>
      </c>
      <c r="I550" s="31">
        <f t="shared" si="270"/>
        <v>69.157909140667755</v>
      </c>
      <c r="J550" s="31">
        <f t="shared" si="271"/>
        <v>88.421999216213194</v>
      </c>
    </row>
    <row r="551" spans="1:10">
      <c r="A551" s="43" t="s">
        <v>152</v>
      </c>
      <c r="B551" s="44" t="s">
        <v>920</v>
      </c>
      <c r="C551" s="44" t="s">
        <v>153</v>
      </c>
      <c r="D551" s="31">
        <v>5.4</v>
      </c>
      <c r="E551" s="31">
        <f>E552</f>
        <v>5.4</v>
      </c>
      <c r="F551" s="31">
        <f t="shared" ref="F551:H551" si="286">F552</f>
        <v>3.7919999999999998</v>
      </c>
      <c r="G551" s="31">
        <f t="shared" si="286"/>
        <v>2.7120000000000002</v>
      </c>
      <c r="H551" s="7">
        <f t="shared" si="286"/>
        <v>2.7029999999999998</v>
      </c>
      <c r="I551" s="31">
        <f t="shared" si="270"/>
        <v>50.05555555555555</v>
      </c>
      <c r="J551" s="31">
        <f t="shared" si="271"/>
        <v>71.281645569620252</v>
      </c>
    </row>
    <row r="552" spans="1:10" ht="25.5">
      <c r="A552" s="43" t="s">
        <v>154</v>
      </c>
      <c r="B552" s="44" t="s">
        <v>920</v>
      </c>
      <c r="C552" s="44" t="s">
        <v>155</v>
      </c>
      <c r="D552" s="31">
        <v>5.4</v>
      </c>
      <c r="E552" s="31">
        <f>ведомство!H2097</f>
        <v>5.4</v>
      </c>
      <c r="F552" s="31">
        <f>ведомство!I2097</f>
        <v>3.7919999999999998</v>
      </c>
      <c r="G552" s="31">
        <f>ведомство!J2097</f>
        <v>2.7120000000000002</v>
      </c>
      <c r="H552" s="7">
        <f>ведомство!K2097</f>
        <v>2.7029999999999998</v>
      </c>
      <c r="I552" s="31">
        <f t="shared" si="270"/>
        <v>50.05555555555555</v>
      </c>
      <c r="J552" s="31">
        <f t="shared" si="271"/>
        <v>71.281645569620252</v>
      </c>
    </row>
    <row r="553" spans="1:10">
      <c r="A553" s="43" t="s">
        <v>156</v>
      </c>
      <c r="B553" s="44" t="s">
        <v>920</v>
      </c>
      <c r="C553" s="44" t="s">
        <v>157</v>
      </c>
      <c r="D553" s="31">
        <v>360</v>
      </c>
      <c r="E553" s="31">
        <f>E554</f>
        <v>360</v>
      </c>
      <c r="F553" s="31">
        <f t="shared" ref="F553:H553" si="287">F554</f>
        <v>282</v>
      </c>
      <c r="G553" s="31">
        <f t="shared" si="287"/>
        <v>250</v>
      </c>
      <c r="H553" s="7">
        <f t="shared" si="287"/>
        <v>250</v>
      </c>
      <c r="I553" s="31">
        <f t="shared" si="270"/>
        <v>69.444444444444443</v>
      </c>
      <c r="J553" s="31">
        <f t="shared" si="271"/>
        <v>88.652482269503537</v>
      </c>
    </row>
    <row r="554" spans="1:10">
      <c r="A554" s="43" t="s">
        <v>526</v>
      </c>
      <c r="B554" s="44" t="s">
        <v>920</v>
      </c>
      <c r="C554" s="44" t="s">
        <v>527</v>
      </c>
      <c r="D554" s="31">
        <v>360</v>
      </c>
      <c r="E554" s="31">
        <f>ведомство!H2099</f>
        <v>360</v>
      </c>
      <c r="F554" s="31">
        <f>ведомство!I2099</f>
        <v>282</v>
      </c>
      <c r="G554" s="31">
        <f>ведомство!J2099</f>
        <v>250</v>
      </c>
      <c r="H554" s="7">
        <f>ведомство!K2099</f>
        <v>250</v>
      </c>
      <c r="I554" s="31">
        <f t="shared" si="270"/>
        <v>69.444444444444443</v>
      </c>
      <c r="J554" s="31">
        <f t="shared" si="271"/>
        <v>88.652482269503537</v>
      </c>
    </row>
    <row r="555" spans="1:10" ht="25.5">
      <c r="A555" s="43" t="s">
        <v>921</v>
      </c>
      <c r="B555" s="44" t="s">
        <v>922</v>
      </c>
      <c r="C555" s="44" t="s">
        <v>0</v>
      </c>
      <c r="D555" s="31">
        <v>456893.8</v>
      </c>
      <c r="E555" s="31">
        <f>E556</f>
        <v>456893.77</v>
      </c>
      <c r="F555" s="31">
        <f t="shared" ref="F555:H556" si="288">F556</f>
        <v>248817.33199999999</v>
      </c>
      <c r="G555" s="31">
        <f t="shared" si="288"/>
        <v>248817.33199999999</v>
      </c>
      <c r="H555" s="7">
        <f t="shared" si="288"/>
        <v>248737.62075</v>
      </c>
      <c r="I555" s="31">
        <f t="shared" si="270"/>
        <v>54.441018259014562</v>
      </c>
      <c r="J555" s="31">
        <f t="shared" si="271"/>
        <v>99.967963947945563</v>
      </c>
    </row>
    <row r="556" spans="1:10">
      <c r="A556" s="43" t="s">
        <v>105</v>
      </c>
      <c r="B556" s="44" t="s">
        <v>922</v>
      </c>
      <c r="C556" s="44" t="s">
        <v>106</v>
      </c>
      <c r="D556" s="31">
        <v>456893.8</v>
      </c>
      <c r="E556" s="31">
        <f>E557</f>
        <v>456893.77</v>
      </c>
      <c r="F556" s="31">
        <f t="shared" si="288"/>
        <v>248817.33199999999</v>
      </c>
      <c r="G556" s="31">
        <f t="shared" si="288"/>
        <v>248817.33199999999</v>
      </c>
      <c r="H556" s="7">
        <f t="shared" si="288"/>
        <v>248737.62075</v>
      </c>
      <c r="I556" s="31">
        <f t="shared" si="270"/>
        <v>54.441018259014562</v>
      </c>
      <c r="J556" s="31">
        <f t="shared" si="271"/>
        <v>99.967963947945563</v>
      </c>
    </row>
    <row r="557" spans="1:10">
      <c r="A557" s="43" t="s">
        <v>107</v>
      </c>
      <c r="B557" s="44" t="s">
        <v>922</v>
      </c>
      <c r="C557" s="44" t="s">
        <v>108</v>
      </c>
      <c r="D557" s="31">
        <v>456893.8</v>
      </c>
      <c r="E557" s="31">
        <f>ведомство!H2102</f>
        <v>456893.77</v>
      </c>
      <c r="F557" s="31">
        <f>ведомство!I2102</f>
        <v>248817.33199999999</v>
      </c>
      <c r="G557" s="31">
        <f>ведомство!J2102</f>
        <v>248817.33199999999</v>
      </c>
      <c r="H557" s="7">
        <f>ведомство!K2102</f>
        <v>248737.62075</v>
      </c>
      <c r="I557" s="31">
        <f t="shared" si="270"/>
        <v>54.441018259014562</v>
      </c>
      <c r="J557" s="31">
        <f t="shared" si="271"/>
        <v>99.967963947945563</v>
      </c>
    </row>
    <row r="558" spans="1:10" ht="38.25">
      <c r="A558" s="43" t="s">
        <v>923</v>
      </c>
      <c r="B558" s="44" t="s">
        <v>924</v>
      </c>
      <c r="C558" s="44" t="s">
        <v>0</v>
      </c>
      <c r="D558" s="31">
        <v>7720.2</v>
      </c>
      <c r="E558" s="31">
        <f>E559</f>
        <v>7720.2</v>
      </c>
      <c r="F558" s="31">
        <f t="shared" ref="F558:H559" si="289">F559</f>
        <v>5790.15</v>
      </c>
      <c r="G558" s="31">
        <f t="shared" si="289"/>
        <v>5790.15</v>
      </c>
      <c r="H558" s="7">
        <f t="shared" si="289"/>
        <v>5790.15</v>
      </c>
      <c r="I558" s="31">
        <f t="shared" si="270"/>
        <v>75</v>
      </c>
      <c r="J558" s="31">
        <f t="shared" si="271"/>
        <v>100</v>
      </c>
    </row>
    <row r="559" spans="1:10">
      <c r="A559" s="43" t="s">
        <v>105</v>
      </c>
      <c r="B559" s="44" t="s">
        <v>924</v>
      </c>
      <c r="C559" s="44" t="s">
        <v>106</v>
      </c>
      <c r="D559" s="31">
        <v>7720.2</v>
      </c>
      <c r="E559" s="31">
        <f>E560</f>
        <v>7720.2</v>
      </c>
      <c r="F559" s="31">
        <f t="shared" si="289"/>
        <v>5790.15</v>
      </c>
      <c r="G559" s="31">
        <f t="shared" si="289"/>
        <v>5790.15</v>
      </c>
      <c r="H559" s="7">
        <f t="shared" si="289"/>
        <v>5790.15</v>
      </c>
      <c r="I559" s="31">
        <f t="shared" si="270"/>
        <v>75</v>
      </c>
      <c r="J559" s="31">
        <f t="shared" si="271"/>
        <v>100</v>
      </c>
    </row>
    <row r="560" spans="1:10">
      <c r="A560" s="43" t="s">
        <v>424</v>
      </c>
      <c r="B560" s="44" t="s">
        <v>924</v>
      </c>
      <c r="C560" s="44" t="s">
        <v>425</v>
      </c>
      <c r="D560" s="31">
        <v>7720.2</v>
      </c>
      <c r="E560" s="31">
        <f>ведомство!H2105</f>
        <v>7720.2</v>
      </c>
      <c r="F560" s="31">
        <f>ведомство!I2105</f>
        <v>5790.15</v>
      </c>
      <c r="G560" s="31">
        <f>ведомство!J2105</f>
        <v>5790.15</v>
      </c>
      <c r="H560" s="7">
        <f>ведомство!K2105</f>
        <v>5790.15</v>
      </c>
      <c r="I560" s="31">
        <f t="shared" si="270"/>
        <v>75</v>
      </c>
      <c r="J560" s="31">
        <f t="shared" si="271"/>
        <v>100</v>
      </c>
    </row>
    <row r="561" spans="1:10">
      <c r="A561" s="40" t="s">
        <v>0</v>
      </c>
      <c r="B561" s="65" t="s">
        <v>0</v>
      </c>
      <c r="C561" s="41" t="s">
        <v>0</v>
      </c>
      <c r="D561" s="42" t="s">
        <v>0</v>
      </c>
      <c r="E561" s="42"/>
      <c r="F561" s="42"/>
      <c r="G561" s="42"/>
      <c r="H561" s="5"/>
      <c r="I561" s="31"/>
      <c r="J561" s="31"/>
    </row>
    <row r="562" spans="1:10">
      <c r="A562" s="40" t="s">
        <v>479</v>
      </c>
      <c r="B562" s="41" t="s">
        <v>480</v>
      </c>
      <c r="C562" s="41" t="s">
        <v>0</v>
      </c>
      <c r="D562" s="42">
        <v>376073.6</v>
      </c>
      <c r="E562" s="42">
        <f>E563+E567+E573</f>
        <v>376073.6</v>
      </c>
      <c r="F562" s="42">
        <f t="shared" ref="F562:H562" si="290">F563+F567+F573</f>
        <v>371347.17800000001</v>
      </c>
      <c r="G562" s="42">
        <f t="shared" si="290"/>
        <v>371347.17800000001</v>
      </c>
      <c r="H562" s="5">
        <f t="shared" si="290"/>
        <v>352192.45741999999</v>
      </c>
      <c r="I562" s="42">
        <f t="shared" si="270"/>
        <v>93.649875295686797</v>
      </c>
      <c r="J562" s="42">
        <f t="shared" si="271"/>
        <v>94.841829502202373</v>
      </c>
    </row>
    <row r="563" spans="1:10">
      <c r="A563" s="43" t="s">
        <v>128</v>
      </c>
      <c r="B563" s="44" t="s">
        <v>821</v>
      </c>
      <c r="C563" s="44" t="s">
        <v>0</v>
      </c>
      <c r="D563" s="31">
        <v>29278.400000000001</v>
      </c>
      <c r="E563" s="31">
        <f>E564</f>
        <v>29278.38</v>
      </c>
      <c r="F563" s="31">
        <f t="shared" ref="F563:H563" si="291">F564</f>
        <v>27023.98</v>
      </c>
      <c r="G563" s="31">
        <f t="shared" si="291"/>
        <v>27023.98</v>
      </c>
      <c r="H563" s="7">
        <f t="shared" si="291"/>
        <v>21623.98</v>
      </c>
      <c r="I563" s="31">
        <f t="shared" si="270"/>
        <v>73.856477031857636</v>
      </c>
      <c r="J563" s="31">
        <f t="shared" si="271"/>
        <v>80.017747200819429</v>
      </c>
    </row>
    <row r="564" spans="1:10" ht="25.5">
      <c r="A564" s="43" t="s">
        <v>130</v>
      </c>
      <c r="B564" s="44" t="s">
        <v>821</v>
      </c>
      <c r="C564" s="44" t="s">
        <v>131</v>
      </c>
      <c r="D564" s="31">
        <v>29278.400000000001</v>
      </c>
      <c r="E564" s="31">
        <f>E565+E566</f>
        <v>29278.38</v>
      </c>
      <c r="F564" s="31">
        <f t="shared" ref="F564:H564" si="292">F565+F566</f>
        <v>27023.98</v>
      </c>
      <c r="G564" s="31">
        <f t="shared" si="292"/>
        <v>27023.98</v>
      </c>
      <c r="H564" s="7">
        <f t="shared" si="292"/>
        <v>21623.98</v>
      </c>
      <c r="I564" s="31">
        <f t="shared" si="270"/>
        <v>73.856477031857636</v>
      </c>
      <c r="J564" s="31">
        <f t="shared" si="271"/>
        <v>80.017747200819429</v>
      </c>
    </row>
    <row r="565" spans="1:10">
      <c r="A565" s="43" t="s">
        <v>132</v>
      </c>
      <c r="B565" s="44" t="s">
        <v>821</v>
      </c>
      <c r="C565" s="44" t="s">
        <v>133</v>
      </c>
      <c r="D565" s="31">
        <v>394.5</v>
      </c>
      <c r="E565" s="31">
        <f>ведомство!H1849</f>
        <v>394.48</v>
      </c>
      <c r="F565" s="31">
        <f>ведомство!I1849</f>
        <v>394.48</v>
      </c>
      <c r="G565" s="31">
        <f>ведомство!J1849</f>
        <v>394.48</v>
      </c>
      <c r="H565" s="7">
        <f>ведомство!K1849</f>
        <v>394.48</v>
      </c>
      <c r="I565" s="31">
        <f t="shared" si="270"/>
        <v>100</v>
      </c>
      <c r="J565" s="31">
        <f t="shared" si="271"/>
        <v>100</v>
      </c>
    </row>
    <row r="566" spans="1:10">
      <c r="A566" s="43" t="s">
        <v>165</v>
      </c>
      <c r="B566" s="44" t="s">
        <v>821</v>
      </c>
      <c r="C566" s="44" t="s">
        <v>166</v>
      </c>
      <c r="D566" s="31">
        <v>28883.9</v>
      </c>
      <c r="E566" s="31">
        <f>ведомство!H1850</f>
        <v>28883.9</v>
      </c>
      <c r="F566" s="31">
        <f>ведомство!I1850</f>
        <v>26629.5</v>
      </c>
      <c r="G566" s="31">
        <f>ведомство!J1850</f>
        <v>26629.5</v>
      </c>
      <c r="H566" s="7">
        <f>ведомство!K1850</f>
        <v>21229.5</v>
      </c>
      <c r="I566" s="31">
        <f t="shared" si="270"/>
        <v>73.499423554298417</v>
      </c>
      <c r="J566" s="31">
        <f t="shared" si="271"/>
        <v>79.72173717118234</v>
      </c>
    </row>
    <row r="567" spans="1:10">
      <c r="A567" s="43" t="s">
        <v>481</v>
      </c>
      <c r="B567" s="44" t="s">
        <v>482</v>
      </c>
      <c r="C567" s="44" t="s">
        <v>0</v>
      </c>
      <c r="D567" s="31">
        <v>112025.2</v>
      </c>
      <c r="E567" s="31">
        <f>E568+E570</f>
        <v>112025.22</v>
      </c>
      <c r="F567" s="31">
        <f t="shared" ref="F567:H567" si="293">F568+F570</f>
        <v>111425.198</v>
      </c>
      <c r="G567" s="31">
        <f t="shared" si="293"/>
        <v>111425.198</v>
      </c>
      <c r="H567" s="7">
        <f t="shared" si="293"/>
        <v>109455.33285000001</v>
      </c>
      <c r="I567" s="31">
        <f t="shared" si="270"/>
        <v>97.705974467178024</v>
      </c>
      <c r="J567" s="31">
        <f t="shared" si="271"/>
        <v>98.232118779811373</v>
      </c>
    </row>
    <row r="568" spans="1:10">
      <c r="A568" s="43" t="s">
        <v>156</v>
      </c>
      <c r="B568" s="44" t="s">
        <v>482</v>
      </c>
      <c r="C568" s="44" t="s">
        <v>157</v>
      </c>
      <c r="D568" s="31">
        <v>68265.2</v>
      </c>
      <c r="E568" s="31">
        <f>E569</f>
        <v>68265.22</v>
      </c>
      <c r="F568" s="31">
        <f t="shared" ref="F568:H568" si="294">F569</f>
        <v>68265.22</v>
      </c>
      <c r="G568" s="31">
        <f t="shared" si="294"/>
        <v>68265.22</v>
      </c>
      <c r="H568" s="7">
        <f t="shared" si="294"/>
        <v>66295.354850000003</v>
      </c>
      <c r="I568" s="31">
        <f t="shared" si="270"/>
        <v>97.114394196634834</v>
      </c>
      <c r="J568" s="31">
        <f t="shared" si="271"/>
        <v>97.114394196634834</v>
      </c>
    </row>
    <row r="569" spans="1:10">
      <c r="A569" s="43" t="s">
        <v>294</v>
      </c>
      <c r="B569" s="44" t="s">
        <v>482</v>
      </c>
      <c r="C569" s="44" t="s">
        <v>295</v>
      </c>
      <c r="D569" s="31">
        <v>68265.2</v>
      </c>
      <c r="E569" s="31">
        <f>ведомство!H1853</f>
        <v>68265.22</v>
      </c>
      <c r="F569" s="31">
        <f>ведомство!I1853</f>
        <v>68265.22</v>
      </c>
      <c r="G569" s="31">
        <f>ведомство!J1853</f>
        <v>68265.22</v>
      </c>
      <c r="H569" s="7">
        <f>ведомство!K1853</f>
        <v>66295.354850000003</v>
      </c>
      <c r="I569" s="31">
        <f t="shared" si="270"/>
        <v>97.114394196634834</v>
      </c>
      <c r="J569" s="31">
        <f t="shared" si="271"/>
        <v>97.114394196634834</v>
      </c>
    </row>
    <row r="570" spans="1:10" ht="25.5">
      <c r="A570" s="43" t="s">
        <v>130</v>
      </c>
      <c r="B570" s="44" t="s">
        <v>482</v>
      </c>
      <c r="C570" s="44" t="s">
        <v>131</v>
      </c>
      <c r="D570" s="31">
        <v>43760</v>
      </c>
      <c r="E570" s="31">
        <f>E571+E572</f>
        <v>43760</v>
      </c>
      <c r="F570" s="31">
        <f t="shared" ref="F570:H570" si="295">F571+F572</f>
        <v>43159.977999999996</v>
      </c>
      <c r="G570" s="31">
        <f t="shared" si="295"/>
        <v>43159.977999999996</v>
      </c>
      <c r="H570" s="7">
        <f t="shared" si="295"/>
        <v>43159.977999999996</v>
      </c>
      <c r="I570" s="31">
        <f t="shared" si="270"/>
        <v>98.628834552102361</v>
      </c>
      <c r="J570" s="31">
        <f t="shared" si="271"/>
        <v>100</v>
      </c>
    </row>
    <row r="571" spans="1:10">
      <c r="A571" s="43" t="s">
        <v>132</v>
      </c>
      <c r="B571" s="44" t="s">
        <v>482</v>
      </c>
      <c r="C571" s="44" t="s">
        <v>133</v>
      </c>
      <c r="D571" s="31">
        <v>41665.1</v>
      </c>
      <c r="E571" s="31">
        <f>ведомство!H1007</f>
        <v>41732.6</v>
      </c>
      <c r="F571" s="31">
        <f>ведомство!I1007</f>
        <v>41732.6</v>
      </c>
      <c r="G571" s="31">
        <f>ведомство!J1007</f>
        <v>41732.6</v>
      </c>
      <c r="H571" s="7">
        <f>ведомство!K1007</f>
        <v>41732.6</v>
      </c>
      <c r="I571" s="31">
        <f t="shared" si="270"/>
        <v>100</v>
      </c>
      <c r="J571" s="31">
        <f t="shared" si="271"/>
        <v>100</v>
      </c>
    </row>
    <row r="572" spans="1:10">
      <c r="A572" s="43" t="s">
        <v>165</v>
      </c>
      <c r="B572" s="44" t="s">
        <v>482</v>
      </c>
      <c r="C572" s="44" t="s">
        <v>166</v>
      </c>
      <c r="D572" s="31">
        <v>2094.9</v>
      </c>
      <c r="E572" s="31">
        <f>ведомство!H1008</f>
        <v>2027.4</v>
      </c>
      <c r="F572" s="31">
        <f>ведомство!I1008</f>
        <v>1427.3779999999999</v>
      </c>
      <c r="G572" s="31">
        <f>ведомство!J1008</f>
        <v>1427.3779999999999</v>
      </c>
      <c r="H572" s="7">
        <f>ведомство!K1008</f>
        <v>1427.3779999999999</v>
      </c>
      <c r="I572" s="31">
        <f t="shared" si="270"/>
        <v>70.404360264378013</v>
      </c>
      <c r="J572" s="31">
        <f t="shared" si="271"/>
        <v>100</v>
      </c>
    </row>
    <row r="573" spans="1:10" ht="25.5">
      <c r="A573" s="43" t="s">
        <v>822</v>
      </c>
      <c r="B573" s="44" t="s">
        <v>823</v>
      </c>
      <c r="C573" s="44" t="s">
        <v>0</v>
      </c>
      <c r="D573" s="31">
        <v>234770</v>
      </c>
      <c r="E573" s="31">
        <f>E574</f>
        <v>234770</v>
      </c>
      <c r="F573" s="31">
        <f t="shared" ref="F573:H574" si="296">F574</f>
        <v>232898</v>
      </c>
      <c r="G573" s="31">
        <f t="shared" si="296"/>
        <v>232898</v>
      </c>
      <c r="H573" s="7">
        <f t="shared" si="296"/>
        <v>221113.14457</v>
      </c>
      <c r="I573" s="31">
        <f t="shared" si="270"/>
        <v>94.182878804787663</v>
      </c>
      <c r="J573" s="31">
        <f t="shared" si="271"/>
        <v>94.939906985032081</v>
      </c>
    </row>
    <row r="574" spans="1:10">
      <c r="A574" s="43" t="s">
        <v>105</v>
      </c>
      <c r="B574" s="44" t="s">
        <v>823</v>
      </c>
      <c r="C574" s="44" t="s">
        <v>106</v>
      </c>
      <c r="D574" s="31">
        <v>234770</v>
      </c>
      <c r="E574" s="31">
        <f>E575</f>
        <v>234770</v>
      </c>
      <c r="F574" s="31">
        <f t="shared" si="296"/>
        <v>232898</v>
      </c>
      <c r="G574" s="31">
        <f t="shared" si="296"/>
        <v>232898</v>
      </c>
      <c r="H574" s="7">
        <f t="shared" si="296"/>
        <v>221113.14457</v>
      </c>
      <c r="I574" s="31">
        <f t="shared" si="270"/>
        <v>94.182878804787663</v>
      </c>
      <c r="J574" s="31">
        <f t="shared" si="271"/>
        <v>94.939906985032081</v>
      </c>
    </row>
    <row r="575" spans="1:10">
      <c r="A575" s="43" t="s">
        <v>144</v>
      </c>
      <c r="B575" s="44" t="s">
        <v>823</v>
      </c>
      <c r="C575" s="44" t="s">
        <v>145</v>
      </c>
      <c r="D575" s="31">
        <v>234770</v>
      </c>
      <c r="E575" s="31">
        <f>ведомство!H1856</f>
        <v>234770</v>
      </c>
      <c r="F575" s="31">
        <f>ведомство!I1856</f>
        <v>232898</v>
      </c>
      <c r="G575" s="31">
        <f>ведомство!J1856</f>
        <v>232898</v>
      </c>
      <c r="H575" s="7">
        <f>ведомство!K1856</f>
        <v>221113.14457</v>
      </c>
      <c r="I575" s="31">
        <f t="shared" si="270"/>
        <v>94.182878804787663</v>
      </c>
      <c r="J575" s="31">
        <f t="shared" si="271"/>
        <v>94.939906985032081</v>
      </c>
    </row>
    <row r="576" spans="1:10">
      <c r="A576" s="40" t="s">
        <v>0</v>
      </c>
      <c r="B576" s="65" t="s">
        <v>0</v>
      </c>
      <c r="C576" s="41" t="s">
        <v>0</v>
      </c>
      <c r="D576" s="42" t="s">
        <v>0</v>
      </c>
      <c r="E576" s="42"/>
      <c r="F576" s="42"/>
      <c r="G576" s="42"/>
      <c r="H576" s="5"/>
      <c r="I576" s="31"/>
      <c r="J576" s="31"/>
    </row>
    <row r="577" spans="1:10">
      <c r="A577" s="40" t="s">
        <v>836</v>
      </c>
      <c r="B577" s="41" t="s">
        <v>837</v>
      </c>
      <c r="C577" s="41" t="s">
        <v>0</v>
      </c>
      <c r="D577" s="42">
        <v>4149</v>
      </c>
      <c r="E577" s="42">
        <f>E578</f>
        <v>4149</v>
      </c>
      <c r="F577" s="42">
        <f t="shared" ref="F577:H579" si="297">F578</f>
        <v>4049</v>
      </c>
      <c r="G577" s="42">
        <f t="shared" si="297"/>
        <v>4049</v>
      </c>
      <c r="H577" s="5">
        <f t="shared" si="297"/>
        <v>4049</v>
      </c>
      <c r="I577" s="42">
        <f t="shared" si="270"/>
        <v>97.589780670040966</v>
      </c>
      <c r="J577" s="42">
        <f t="shared" si="271"/>
        <v>100</v>
      </c>
    </row>
    <row r="578" spans="1:10">
      <c r="A578" s="43" t="s">
        <v>128</v>
      </c>
      <c r="B578" s="44" t="s">
        <v>838</v>
      </c>
      <c r="C578" s="44" t="s">
        <v>0</v>
      </c>
      <c r="D578" s="31">
        <v>4149</v>
      </c>
      <c r="E578" s="31">
        <f>E579</f>
        <v>4149</v>
      </c>
      <c r="F578" s="31">
        <f t="shared" si="297"/>
        <v>4049</v>
      </c>
      <c r="G578" s="31">
        <f t="shared" si="297"/>
        <v>4049</v>
      </c>
      <c r="H578" s="7">
        <f t="shared" si="297"/>
        <v>4049</v>
      </c>
      <c r="I578" s="31">
        <f t="shared" si="270"/>
        <v>97.589780670040966</v>
      </c>
      <c r="J578" s="31">
        <f t="shared" si="271"/>
        <v>100</v>
      </c>
    </row>
    <row r="579" spans="1:10" ht="25.5">
      <c r="A579" s="43" t="s">
        <v>130</v>
      </c>
      <c r="B579" s="44" t="s">
        <v>838</v>
      </c>
      <c r="C579" s="44" t="s">
        <v>131</v>
      </c>
      <c r="D579" s="31">
        <v>4149</v>
      </c>
      <c r="E579" s="31">
        <f>E580</f>
        <v>4149</v>
      </c>
      <c r="F579" s="31">
        <f t="shared" si="297"/>
        <v>4049</v>
      </c>
      <c r="G579" s="31">
        <f t="shared" si="297"/>
        <v>4049</v>
      </c>
      <c r="H579" s="7">
        <f t="shared" si="297"/>
        <v>4049</v>
      </c>
      <c r="I579" s="31">
        <f t="shared" si="270"/>
        <v>97.589780670040966</v>
      </c>
      <c r="J579" s="31">
        <f t="shared" si="271"/>
        <v>100</v>
      </c>
    </row>
    <row r="580" spans="1:10">
      <c r="A580" s="43" t="s">
        <v>132</v>
      </c>
      <c r="B580" s="44" t="s">
        <v>838</v>
      </c>
      <c r="C580" s="44" t="s">
        <v>133</v>
      </c>
      <c r="D580" s="31">
        <v>4149</v>
      </c>
      <c r="E580" s="31">
        <f>ведомство!H1896</f>
        <v>4149</v>
      </c>
      <c r="F580" s="31">
        <f>ведомство!I1896</f>
        <v>4049</v>
      </c>
      <c r="G580" s="31">
        <f>ведомство!J1896</f>
        <v>4049</v>
      </c>
      <c r="H580" s="7">
        <f>ведомство!K1896</f>
        <v>4049</v>
      </c>
      <c r="I580" s="31">
        <f t="shared" si="270"/>
        <v>97.589780670040966</v>
      </c>
      <c r="J580" s="31">
        <f t="shared" si="271"/>
        <v>100</v>
      </c>
    </row>
    <row r="581" spans="1:10">
      <c r="A581" s="40" t="s">
        <v>0</v>
      </c>
      <c r="B581" s="65" t="s">
        <v>0</v>
      </c>
      <c r="C581" s="41" t="s">
        <v>0</v>
      </c>
      <c r="D581" s="42" t="s">
        <v>0</v>
      </c>
      <c r="E581" s="42"/>
      <c r="F581" s="42"/>
      <c r="G581" s="42"/>
      <c r="H581" s="5"/>
      <c r="I581" s="31"/>
      <c r="J581" s="31"/>
    </row>
    <row r="582" spans="1:10" ht="25.5">
      <c r="A582" s="40" t="s">
        <v>839</v>
      </c>
      <c r="B582" s="41" t="s">
        <v>840</v>
      </c>
      <c r="C582" s="41" t="s">
        <v>0</v>
      </c>
      <c r="D582" s="42">
        <v>152650.9</v>
      </c>
      <c r="E582" s="42">
        <f>E583+E587+E590+E595</f>
        <v>152650.9</v>
      </c>
      <c r="F582" s="42">
        <f t="shared" ref="F582:H582" si="298">F583+F587+F590+F595</f>
        <v>70486.600000000006</v>
      </c>
      <c r="G582" s="42">
        <f t="shared" si="298"/>
        <v>58899.878619999996</v>
      </c>
      <c r="H582" s="5">
        <f t="shared" si="298"/>
        <v>55840.847839999995</v>
      </c>
      <c r="I582" s="42">
        <f t="shared" si="270"/>
        <v>36.580752448888276</v>
      </c>
      <c r="J582" s="42">
        <f t="shared" si="271"/>
        <v>79.221934154860634</v>
      </c>
    </row>
    <row r="583" spans="1:10">
      <c r="A583" s="43" t="s">
        <v>128</v>
      </c>
      <c r="B583" s="44" t="s">
        <v>841</v>
      </c>
      <c r="C583" s="44" t="s">
        <v>0</v>
      </c>
      <c r="D583" s="31">
        <v>17969</v>
      </c>
      <c r="E583" s="31">
        <f>E584</f>
        <v>17969</v>
      </c>
      <c r="F583" s="31">
        <f t="shared" ref="F583:H583" si="299">F584</f>
        <v>17869</v>
      </c>
      <c r="G583" s="31">
        <f t="shared" si="299"/>
        <v>17869</v>
      </c>
      <c r="H583" s="7">
        <f t="shared" si="299"/>
        <v>17869</v>
      </c>
      <c r="I583" s="31">
        <f t="shared" si="270"/>
        <v>99.443486003672987</v>
      </c>
      <c r="J583" s="31">
        <f t="shared" si="271"/>
        <v>100</v>
      </c>
    </row>
    <row r="584" spans="1:10" ht="25.5">
      <c r="A584" s="43" t="s">
        <v>130</v>
      </c>
      <c r="B584" s="44" t="s">
        <v>841</v>
      </c>
      <c r="C584" s="44" t="s">
        <v>131</v>
      </c>
      <c r="D584" s="31">
        <v>17969</v>
      </c>
      <c r="E584" s="31">
        <f>E585+E586</f>
        <v>17969</v>
      </c>
      <c r="F584" s="31">
        <f t="shared" ref="F584:H584" si="300">F585+F586</f>
        <v>17869</v>
      </c>
      <c r="G584" s="31">
        <f t="shared" si="300"/>
        <v>17869</v>
      </c>
      <c r="H584" s="7">
        <f t="shared" si="300"/>
        <v>17869</v>
      </c>
      <c r="I584" s="31">
        <f t="shared" si="270"/>
        <v>99.443486003672987</v>
      </c>
      <c r="J584" s="31">
        <f t="shared" si="271"/>
        <v>100</v>
      </c>
    </row>
    <row r="585" spans="1:10">
      <c r="A585" s="43" t="s">
        <v>132</v>
      </c>
      <c r="B585" s="44" t="s">
        <v>841</v>
      </c>
      <c r="C585" s="44" t="s">
        <v>133</v>
      </c>
      <c r="D585" s="31">
        <v>17669</v>
      </c>
      <c r="E585" s="31">
        <f>ведомство!H1900</f>
        <v>17669</v>
      </c>
      <c r="F585" s="31">
        <f>ведомство!I1900</f>
        <v>17569</v>
      </c>
      <c r="G585" s="31">
        <f>ведомство!J1900</f>
        <v>17569</v>
      </c>
      <c r="H585" s="7">
        <f>ведомство!K1900</f>
        <v>17569</v>
      </c>
      <c r="I585" s="31">
        <f t="shared" si="270"/>
        <v>99.434037013979278</v>
      </c>
      <c r="J585" s="31">
        <f t="shared" si="271"/>
        <v>100</v>
      </c>
    </row>
    <row r="586" spans="1:10">
      <c r="A586" s="43" t="s">
        <v>165</v>
      </c>
      <c r="B586" s="44" t="s">
        <v>841</v>
      </c>
      <c r="C586" s="44" t="s">
        <v>166</v>
      </c>
      <c r="D586" s="31">
        <v>300</v>
      </c>
      <c r="E586" s="31">
        <f>ведомство!H1901</f>
        <v>300</v>
      </c>
      <c r="F586" s="31">
        <f>ведомство!I1901</f>
        <v>300</v>
      </c>
      <c r="G586" s="31">
        <f>ведомство!J1901</f>
        <v>300</v>
      </c>
      <c r="H586" s="7">
        <f>ведомство!K1901</f>
        <v>300</v>
      </c>
      <c r="I586" s="31">
        <f t="shared" si="270"/>
        <v>100</v>
      </c>
      <c r="J586" s="31">
        <f t="shared" si="271"/>
        <v>100</v>
      </c>
    </row>
    <row r="587" spans="1:10" ht="25.5">
      <c r="A587" s="43" t="s">
        <v>935</v>
      </c>
      <c r="B587" s="44" t="s">
        <v>936</v>
      </c>
      <c r="C587" s="44" t="s">
        <v>0</v>
      </c>
      <c r="D587" s="31">
        <v>520</v>
      </c>
      <c r="E587" s="31">
        <f>E588</f>
        <v>520</v>
      </c>
      <c r="F587" s="31">
        <f t="shared" ref="F587:H588" si="301">F588</f>
        <v>300</v>
      </c>
      <c r="G587" s="31">
        <f t="shared" si="301"/>
        <v>300</v>
      </c>
      <c r="H587" s="7">
        <f t="shared" si="301"/>
        <v>300</v>
      </c>
      <c r="I587" s="31">
        <f t="shared" si="270"/>
        <v>57.692307692307686</v>
      </c>
      <c r="J587" s="31">
        <f t="shared" si="271"/>
        <v>100</v>
      </c>
    </row>
    <row r="588" spans="1:10" ht="25.5">
      <c r="A588" s="43" t="s">
        <v>130</v>
      </c>
      <c r="B588" s="44" t="s">
        <v>936</v>
      </c>
      <c r="C588" s="44" t="s">
        <v>131</v>
      </c>
      <c r="D588" s="31">
        <v>520</v>
      </c>
      <c r="E588" s="31">
        <f>E589</f>
        <v>520</v>
      </c>
      <c r="F588" s="31">
        <f t="shared" si="301"/>
        <v>300</v>
      </c>
      <c r="G588" s="31">
        <f t="shared" si="301"/>
        <v>300</v>
      </c>
      <c r="H588" s="7">
        <f t="shared" si="301"/>
        <v>300</v>
      </c>
      <c r="I588" s="31">
        <f t="shared" si="270"/>
        <v>57.692307692307686</v>
      </c>
      <c r="J588" s="31">
        <f t="shared" si="271"/>
        <v>100</v>
      </c>
    </row>
    <row r="589" spans="1:10">
      <c r="A589" s="43" t="s">
        <v>132</v>
      </c>
      <c r="B589" s="44" t="s">
        <v>936</v>
      </c>
      <c r="C589" s="44" t="s">
        <v>133</v>
      </c>
      <c r="D589" s="31">
        <v>520</v>
      </c>
      <c r="E589" s="31">
        <f>ведомство!H2144</f>
        <v>520</v>
      </c>
      <c r="F589" s="31">
        <f>ведомство!I2144</f>
        <v>300</v>
      </c>
      <c r="G589" s="31">
        <f>ведомство!J2144</f>
        <v>300</v>
      </c>
      <c r="H589" s="7">
        <f>ведомство!K2144</f>
        <v>300</v>
      </c>
      <c r="I589" s="31">
        <f t="shared" si="270"/>
        <v>57.692307692307686</v>
      </c>
      <c r="J589" s="31">
        <f t="shared" si="271"/>
        <v>100</v>
      </c>
    </row>
    <row r="590" spans="1:10" ht="51">
      <c r="A590" s="43" t="s">
        <v>925</v>
      </c>
      <c r="B590" s="44" t="s">
        <v>926</v>
      </c>
      <c r="C590" s="44" t="s">
        <v>0</v>
      </c>
      <c r="D590" s="31">
        <v>129714</v>
      </c>
      <c r="E590" s="31">
        <f>E591+E593</f>
        <v>129714</v>
      </c>
      <c r="F590" s="31">
        <f t="shared" ref="F590:H590" si="302">F591+F593</f>
        <v>50508.5</v>
      </c>
      <c r="G590" s="31">
        <f t="shared" si="302"/>
        <v>38921.778619999997</v>
      </c>
      <c r="H590" s="7">
        <f t="shared" si="302"/>
        <v>36024.239119999998</v>
      </c>
      <c r="I590" s="31">
        <f t="shared" ref="I590:I653" si="303">H590/E590*100</f>
        <v>27.772051682933217</v>
      </c>
      <c r="J590" s="31">
        <f t="shared" ref="J590:J653" si="304">H590/F590*100</f>
        <v>71.323122088361359</v>
      </c>
    </row>
    <row r="591" spans="1:10">
      <c r="A591" s="43" t="s">
        <v>152</v>
      </c>
      <c r="B591" s="44" t="s">
        <v>926</v>
      </c>
      <c r="C591" s="44" t="s">
        <v>153</v>
      </c>
      <c r="D591" s="31">
        <v>1784</v>
      </c>
      <c r="E591" s="31">
        <f>E592</f>
        <v>1784</v>
      </c>
      <c r="F591" s="31">
        <f t="shared" ref="F591:H591" si="305">F592</f>
        <v>703.5</v>
      </c>
      <c r="G591" s="31">
        <f t="shared" si="305"/>
        <v>607.08280000000002</v>
      </c>
      <c r="H591" s="7">
        <f t="shared" si="305"/>
        <v>561.09573</v>
      </c>
      <c r="I591" s="31">
        <f t="shared" si="303"/>
        <v>31.451554372197311</v>
      </c>
      <c r="J591" s="31">
        <f t="shared" si="304"/>
        <v>79.757744136460545</v>
      </c>
    </row>
    <row r="592" spans="1:10" ht="25.5">
      <c r="A592" s="43" t="s">
        <v>154</v>
      </c>
      <c r="B592" s="44" t="s">
        <v>926</v>
      </c>
      <c r="C592" s="44" t="s">
        <v>155</v>
      </c>
      <c r="D592" s="31">
        <v>1784</v>
      </c>
      <c r="E592" s="31">
        <f>ведомство!H2109</f>
        <v>1784</v>
      </c>
      <c r="F592" s="31">
        <f>ведомство!I2109</f>
        <v>703.5</v>
      </c>
      <c r="G592" s="31">
        <f>ведомство!J2109</f>
        <v>607.08280000000002</v>
      </c>
      <c r="H592" s="7">
        <f>ведомство!K2109</f>
        <v>561.09573</v>
      </c>
      <c r="I592" s="31">
        <f t="shared" si="303"/>
        <v>31.451554372197311</v>
      </c>
      <c r="J592" s="31">
        <f t="shared" si="304"/>
        <v>79.757744136460545</v>
      </c>
    </row>
    <row r="593" spans="1:10">
      <c r="A593" s="43" t="s">
        <v>156</v>
      </c>
      <c r="B593" s="44" t="s">
        <v>926</v>
      </c>
      <c r="C593" s="44" t="s">
        <v>157</v>
      </c>
      <c r="D593" s="31">
        <v>127930</v>
      </c>
      <c r="E593" s="31">
        <f>E594</f>
        <v>127930</v>
      </c>
      <c r="F593" s="31">
        <f t="shared" ref="F593:H593" si="306">F594</f>
        <v>49805</v>
      </c>
      <c r="G593" s="31">
        <f t="shared" si="306"/>
        <v>38314.695820000001</v>
      </c>
      <c r="H593" s="7">
        <f t="shared" si="306"/>
        <v>35463.143389999997</v>
      </c>
      <c r="I593" s="31">
        <f t="shared" si="303"/>
        <v>27.720740553427653</v>
      </c>
      <c r="J593" s="31">
        <f t="shared" si="304"/>
        <v>71.20398231101295</v>
      </c>
    </row>
    <row r="594" spans="1:10">
      <c r="A594" s="43" t="s">
        <v>294</v>
      </c>
      <c r="B594" s="44" t="s">
        <v>926</v>
      </c>
      <c r="C594" s="44" t="s">
        <v>295</v>
      </c>
      <c r="D594" s="31">
        <v>127930</v>
      </c>
      <c r="E594" s="31">
        <f>ведомство!H2111</f>
        <v>127930</v>
      </c>
      <c r="F594" s="31">
        <f>ведомство!I2111</f>
        <v>49805</v>
      </c>
      <c r="G594" s="31">
        <f>ведомство!J2111</f>
        <v>38314.695820000001</v>
      </c>
      <c r="H594" s="7">
        <f>ведомство!K2111</f>
        <v>35463.143389999997</v>
      </c>
      <c r="I594" s="31">
        <f t="shared" si="303"/>
        <v>27.720740553427653</v>
      </c>
      <c r="J594" s="31">
        <f t="shared" si="304"/>
        <v>71.20398231101295</v>
      </c>
    </row>
    <row r="595" spans="1:10" ht="25.5">
      <c r="A595" s="43" t="s">
        <v>937</v>
      </c>
      <c r="B595" s="44" t="s">
        <v>938</v>
      </c>
      <c r="C595" s="44" t="s">
        <v>0</v>
      </c>
      <c r="D595" s="31">
        <v>4447.8999999999996</v>
      </c>
      <c r="E595" s="31">
        <f>E596</f>
        <v>4447.8999999999996</v>
      </c>
      <c r="F595" s="31">
        <f t="shared" ref="F595:H596" si="307">F596</f>
        <v>1809.1</v>
      </c>
      <c r="G595" s="31">
        <f t="shared" si="307"/>
        <v>1809.1</v>
      </c>
      <c r="H595" s="7">
        <f t="shared" si="307"/>
        <v>1647.6087199999999</v>
      </c>
      <c r="I595" s="31">
        <f t="shared" si="303"/>
        <v>37.042395737314237</v>
      </c>
      <c r="J595" s="31">
        <f t="shared" si="304"/>
        <v>91.073391188989007</v>
      </c>
    </row>
    <row r="596" spans="1:10">
      <c r="A596" s="43" t="s">
        <v>105</v>
      </c>
      <c r="B596" s="44" t="s">
        <v>938</v>
      </c>
      <c r="C596" s="44" t="s">
        <v>106</v>
      </c>
      <c r="D596" s="31">
        <v>4447.8999999999996</v>
      </c>
      <c r="E596" s="31">
        <f>E597</f>
        <v>4447.8999999999996</v>
      </c>
      <c r="F596" s="31">
        <f t="shared" si="307"/>
        <v>1809.1</v>
      </c>
      <c r="G596" s="31">
        <f t="shared" si="307"/>
        <v>1809.1</v>
      </c>
      <c r="H596" s="7">
        <f t="shared" si="307"/>
        <v>1647.6087199999999</v>
      </c>
      <c r="I596" s="31">
        <f t="shared" si="303"/>
        <v>37.042395737314237</v>
      </c>
      <c r="J596" s="31">
        <f t="shared" si="304"/>
        <v>91.073391188989007</v>
      </c>
    </row>
    <row r="597" spans="1:10">
      <c r="A597" s="43" t="s">
        <v>107</v>
      </c>
      <c r="B597" s="44" t="s">
        <v>938</v>
      </c>
      <c r="C597" s="44" t="s">
        <v>108</v>
      </c>
      <c r="D597" s="31">
        <v>4447.8999999999996</v>
      </c>
      <c r="E597" s="31">
        <f>ведомство!H2147</f>
        <v>4447.8999999999996</v>
      </c>
      <c r="F597" s="31">
        <f>ведомство!I2147</f>
        <v>1809.1</v>
      </c>
      <c r="G597" s="31">
        <f>ведомство!J2147</f>
        <v>1809.1</v>
      </c>
      <c r="H597" s="7">
        <f>ведомство!K2147</f>
        <v>1647.6087199999999</v>
      </c>
      <c r="I597" s="31">
        <f t="shared" si="303"/>
        <v>37.042395737314237</v>
      </c>
      <c r="J597" s="31">
        <f t="shared" si="304"/>
        <v>91.073391188989007</v>
      </c>
    </row>
    <row r="598" spans="1:10">
      <c r="A598" s="40" t="s">
        <v>0</v>
      </c>
      <c r="B598" s="65" t="s">
        <v>0</v>
      </c>
      <c r="C598" s="41" t="s">
        <v>0</v>
      </c>
      <c r="D598" s="42" t="s">
        <v>0</v>
      </c>
      <c r="E598" s="42"/>
      <c r="F598" s="42"/>
      <c r="G598" s="42"/>
      <c r="H598" s="5"/>
      <c r="I598" s="31"/>
      <c r="J598" s="31"/>
    </row>
    <row r="599" spans="1:10" ht="25.5">
      <c r="A599" s="40" t="s">
        <v>939</v>
      </c>
      <c r="B599" s="41" t="s">
        <v>940</v>
      </c>
      <c r="C599" s="41" t="s">
        <v>0</v>
      </c>
      <c r="D599" s="42">
        <v>2777.4</v>
      </c>
      <c r="E599" s="42">
        <f>E600+E603+E606</f>
        <v>2777.4</v>
      </c>
      <c r="F599" s="42">
        <f t="shared" ref="F599:H599" si="308">F600+F603+F606</f>
        <v>1528</v>
      </c>
      <c r="G599" s="42">
        <f t="shared" si="308"/>
        <v>1512.4787000000001</v>
      </c>
      <c r="H599" s="5">
        <f t="shared" si="308"/>
        <v>1512.4787000000001</v>
      </c>
      <c r="I599" s="42">
        <f t="shared" si="303"/>
        <v>54.456639302945199</v>
      </c>
      <c r="J599" s="42">
        <f t="shared" si="304"/>
        <v>98.984208115183264</v>
      </c>
    </row>
    <row r="600" spans="1:10">
      <c r="A600" s="43" t="s">
        <v>995</v>
      </c>
      <c r="B600" s="44" t="s">
        <v>996</v>
      </c>
      <c r="C600" s="44" t="s">
        <v>0</v>
      </c>
      <c r="D600" s="31">
        <v>140</v>
      </c>
      <c r="E600" s="31">
        <f>E601</f>
        <v>140</v>
      </c>
      <c r="F600" s="31">
        <f t="shared" ref="F600:H601" si="309">F601</f>
        <v>140</v>
      </c>
      <c r="G600" s="31">
        <f t="shared" si="309"/>
        <v>140</v>
      </c>
      <c r="H600" s="7">
        <f t="shared" si="309"/>
        <v>140</v>
      </c>
      <c r="I600" s="31">
        <f t="shared" si="303"/>
        <v>100</v>
      </c>
      <c r="J600" s="31">
        <f t="shared" si="304"/>
        <v>100</v>
      </c>
    </row>
    <row r="601" spans="1:10" ht="25.5">
      <c r="A601" s="43" t="s">
        <v>130</v>
      </c>
      <c r="B601" s="44" t="s">
        <v>996</v>
      </c>
      <c r="C601" s="44" t="s">
        <v>131</v>
      </c>
      <c r="D601" s="31">
        <v>140</v>
      </c>
      <c r="E601" s="31">
        <f>E602</f>
        <v>140</v>
      </c>
      <c r="F601" s="31">
        <f t="shared" si="309"/>
        <v>140</v>
      </c>
      <c r="G601" s="31">
        <f t="shared" si="309"/>
        <v>140</v>
      </c>
      <c r="H601" s="7">
        <f t="shared" si="309"/>
        <v>140</v>
      </c>
      <c r="I601" s="31">
        <f t="shared" si="303"/>
        <v>100</v>
      </c>
      <c r="J601" s="31">
        <f t="shared" si="304"/>
        <v>100</v>
      </c>
    </row>
    <row r="602" spans="1:10">
      <c r="A602" s="43" t="s">
        <v>165</v>
      </c>
      <c r="B602" s="44" t="s">
        <v>996</v>
      </c>
      <c r="C602" s="44" t="s">
        <v>166</v>
      </c>
      <c r="D602" s="31">
        <v>140</v>
      </c>
      <c r="E602" s="31">
        <f>ведомство!H2379</f>
        <v>140</v>
      </c>
      <c r="F602" s="31">
        <f>ведомство!I2379</f>
        <v>140</v>
      </c>
      <c r="G602" s="31">
        <f>ведомство!J2379</f>
        <v>140</v>
      </c>
      <c r="H602" s="7">
        <f>ведомство!K2379</f>
        <v>140</v>
      </c>
      <c r="I602" s="31">
        <f t="shared" si="303"/>
        <v>100</v>
      </c>
      <c r="J602" s="31">
        <f t="shared" si="304"/>
        <v>100</v>
      </c>
    </row>
    <row r="603" spans="1:10" ht="25.5">
      <c r="A603" s="43" t="s">
        <v>832</v>
      </c>
      <c r="B603" s="44" t="s">
        <v>941</v>
      </c>
      <c r="C603" s="44" t="s">
        <v>0</v>
      </c>
      <c r="D603" s="31">
        <v>150</v>
      </c>
      <c r="E603" s="31">
        <f>E604</f>
        <v>150</v>
      </c>
      <c r="F603" s="31">
        <f t="shared" ref="F603:H604" si="310">F604</f>
        <v>50</v>
      </c>
      <c r="G603" s="31">
        <f t="shared" si="310"/>
        <v>34.478700000000003</v>
      </c>
      <c r="H603" s="7">
        <f t="shared" si="310"/>
        <v>34.478700000000003</v>
      </c>
      <c r="I603" s="31">
        <f t="shared" si="303"/>
        <v>22.985800000000005</v>
      </c>
      <c r="J603" s="31">
        <f t="shared" si="304"/>
        <v>68.957400000000007</v>
      </c>
    </row>
    <row r="604" spans="1:10">
      <c r="A604" s="43" t="s">
        <v>152</v>
      </c>
      <c r="B604" s="44" t="s">
        <v>941</v>
      </c>
      <c r="C604" s="44" t="s">
        <v>153</v>
      </c>
      <c r="D604" s="31">
        <v>150</v>
      </c>
      <c r="E604" s="31">
        <f>E605</f>
        <v>150</v>
      </c>
      <c r="F604" s="31">
        <f t="shared" si="310"/>
        <v>50</v>
      </c>
      <c r="G604" s="31">
        <f t="shared" si="310"/>
        <v>34.478700000000003</v>
      </c>
      <c r="H604" s="7">
        <f t="shared" si="310"/>
        <v>34.478700000000003</v>
      </c>
      <c r="I604" s="31">
        <f t="shared" si="303"/>
        <v>22.985800000000005</v>
      </c>
      <c r="J604" s="31">
        <f t="shared" si="304"/>
        <v>68.957400000000007</v>
      </c>
    </row>
    <row r="605" spans="1:10" ht="25.5">
      <c r="A605" s="43" t="s">
        <v>154</v>
      </c>
      <c r="B605" s="44" t="s">
        <v>941</v>
      </c>
      <c r="C605" s="44" t="s">
        <v>155</v>
      </c>
      <c r="D605" s="31">
        <v>150</v>
      </c>
      <c r="E605" s="31">
        <f>ведомство!H2151</f>
        <v>150</v>
      </c>
      <c r="F605" s="31">
        <f>ведомство!I2151</f>
        <v>50</v>
      </c>
      <c r="G605" s="31">
        <f>ведомство!J2151</f>
        <v>34.478700000000003</v>
      </c>
      <c r="H605" s="7">
        <f>ведомство!K2151</f>
        <v>34.478700000000003</v>
      </c>
      <c r="I605" s="31">
        <f t="shared" si="303"/>
        <v>22.985800000000005</v>
      </c>
      <c r="J605" s="31">
        <f t="shared" si="304"/>
        <v>68.957400000000007</v>
      </c>
    </row>
    <row r="606" spans="1:10" ht="25.5">
      <c r="A606" s="43" t="s">
        <v>935</v>
      </c>
      <c r="B606" s="44" t="s">
        <v>942</v>
      </c>
      <c r="C606" s="44" t="s">
        <v>0</v>
      </c>
      <c r="D606" s="31">
        <v>2487.4</v>
      </c>
      <c r="E606" s="31">
        <f>E607</f>
        <v>2487.4</v>
      </c>
      <c r="F606" s="31">
        <f t="shared" ref="F606:H607" si="311">F607</f>
        <v>1338</v>
      </c>
      <c r="G606" s="31">
        <f t="shared" si="311"/>
        <v>1338</v>
      </c>
      <c r="H606" s="7">
        <f t="shared" si="311"/>
        <v>1338</v>
      </c>
      <c r="I606" s="31">
        <f t="shared" si="303"/>
        <v>53.791107180188149</v>
      </c>
      <c r="J606" s="31">
        <f t="shared" si="304"/>
        <v>100</v>
      </c>
    </row>
    <row r="607" spans="1:10" ht="25.5">
      <c r="A607" s="43" t="s">
        <v>130</v>
      </c>
      <c r="B607" s="44" t="s">
        <v>942</v>
      </c>
      <c r="C607" s="44" t="s">
        <v>131</v>
      </c>
      <c r="D607" s="31">
        <v>2487.4</v>
      </c>
      <c r="E607" s="31">
        <f>E608</f>
        <v>2487.4</v>
      </c>
      <c r="F607" s="31">
        <f t="shared" si="311"/>
        <v>1338</v>
      </c>
      <c r="G607" s="31">
        <f t="shared" si="311"/>
        <v>1338</v>
      </c>
      <c r="H607" s="7">
        <f t="shared" si="311"/>
        <v>1338</v>
      </c>
      <c r="I607" s="31">
        <f t="shared" si="303"/>
        <v>53.791107180188149</v>
      </c>
      <c r="J607" s="31">
        <f t="shared" si="304"/>
        <v>100</v>
      </c>
    </row>
    <row r="608" spans="1:10">
      <c r="A608" s="43" t="s">
        <v>132</v>
      </c>
      <c r="B608" s="44" t="s">
        <v>942</v>
      </c>
      <c r="C608" s="44" t="s">
        <v>133</v>
      </c>
      <c r="D608" s="31">
        <v>2487.4</v>
      </c>
      <c r="E608" s="31">
        <f>ведомство!H2154</f>
        <v>2487.4</v>
      </c>
      <c r="F608" s="31">
        <f>ведомство!I2154</f>
        <v>1338</v>
      </c>
      <c r="G608" s="31">
        <f>ведомство!J2154</f>
        <v>1338</v>
      </c>
      <c r="H608" s="7">
        <f>ведомство!K2154</f>
        <v>1338</v>
      </c>
      <c r="I608" s="31">
        <f t="shared" si="303"/>
        <v>53.791107180188149</v>
      </c>
      <c r="J608" s="31">
        <f t="shared" si="304"/>
        <v>100</v>
      </c>
    </row>
    <row r="609" spans="1:10">
      <c r="A609" s="40" t="s">
        <v>0</v>
      </c>
      <c r="B609" s="65" t="s">
        <v>0</v>
      </c>
      <c r="C609" s="41" t="s">
        <v>0</v>
      </c>
      <c r="D609" s="42" t="s">
        <v>0</v>
      </c>
      <c r="E609" s="42"/>
      <c r="F609" s="42"/>
      <c r="G609" s="42"/>
      <c r="H609" s="5"/>
      <c r="I609" s="31"/>
      <c r="J609" s="31"/>
    </row>
    <row r="610" spans="1:10">
      <c r="A610" s="40" t="s">
        <v>406</v>
      </c>
      <c r="B610" s="41" t="s">
        <v>407</v>
      </c>
      <c r="C610" s="41" t="s">
        <v>0</v>
      </c>
      <c r="D610" s="42">
        <v>16704.3</v>
      </c>
      <c r="E610" s="42">
        <f>E611+E619+E623+E627+E630+E633+E636</f>
        <v>29976.65</v>
      </c>
      <c r="F610" s="42">
        <f t="shared" ref="F610:H610" si="312">F611+F619+F623+F627+F630+F633+F636</f>
        <v>10087.38285</v>
      </c>
      <c r="G610" s="42">
        <f t="shared" si="312"/>
        <v>10087.38285</v>
      </c>
      <c r="H610" s="5">
        <f t="shared" si="312"/>
        <v>9931.38285</v>
      </c>
      <c r="I610" s="42">
        <f t="shared" si="303"/>
        <v>33.130395991546749</v>
      </c>
      <c r="J610" s="42">
        <f t="shared" si="304"/>
        <v>98.453513638574748</v>
      </c>
    </row>
    <row r="611" spans="1:10" ht="25.5">
      <c r="A611" s="43" t="s">
        <v>408</v>
      </c>
      <c r="B611" s="44" t="s">
        <v>409</v>
      </c>
      <c r="C611" s="44" t="s">
        <v>0</v>
      </c>
      <c r="D611" s="31">
        <v>760.8</v>
      </c>
      <c r="E611" s="31">
        <f>E612+E614+E616</f>
        <v>14033.15</v>
      </c>
      <c r="F611" s="31">
        <f t="shared" ref="F611:H611" si="313">F612+F614+F616</f>
        <v>0</v>
      </c>
      <c r="G611" s="31">
        <f t="shared" si="313"/>
        <v>0</v>
      </c>
      <c r="H611" s="7">
        <f t="shared" si="313"/>
        <v>0</v>
      </c>
      <c r="I611" s="31">
        <f t="shared" si="303"/>
        <v>0</v>
      </c>
      <c r="J611" s="31">
        <v>0</v>
      </c>
    </row>
    <row r="612" spans="1:10">
      <c r="A612" s="43" t="s">
        <v>152</v>
      </c>
      <c r="B612" s="44" t="s">
        <v>409</v>
      </c>
      <c r="C612" s="44" t="s">
        <v>153</v>
      </c>
      <c r="D612" s="31">
        <v>760.8</v>
      </c>
      <c r="E612" s="31">
        <f>E613</f>
        <v>3760.75</v>
      </c>
      <c r="F612" s="31">
        <f t="shared" ref="F612:H612" si="314">F613</f>
        <v>0</v>
      </c>
      <c r="G612" s="31">
        <f t="shared" si="314"/>
        <v>0</v>
      </c>
      <c r="H612" s="7">
        <f t="shared" si="314"/>
        <v>0</v>
      </c>
      <c r="I612" s="31">
        <f t="shared" si="303"/>
        <v>0</v>
      </c>
      <c r="J612" s="31">
        <v>0</v>
      </c>
    </row>
    <row r="613" spans="1:10" ht="25.5">
      <c r="A613" s="43" t="s">
        <v>154</v>
      </c>
      <c r="B613" s="44" t="s">
        <v>409</v>
      </c>
      <c r="C613" s="44" t="s">
        <v>155</v>
      </c>
      <c r="D613" s="31">
        <v>760.8</v>
      </c>
      <c r="E613" s="31">
        <f>ведомство!H755</f>
        <v>3760.75</v>
      </c>
      <c r="F613" s="31">
        <f>ведомство!I755</f>
        <v>0</v>
      </c>
      <c r="G613" s="31">
        <f>ведомство!J755</f>
        <v>0</v>
      </c>
      <c r="H613" s="7">
        <f>ведомство!K755</f>
        <v>0</v>
      </c>
      <c r="I613" s="31">
        <f t="shared" si="303"/>
        <v>0</v>
      </c>
      <c r="J613" s="31">
        <v>0</v>
      </c>
    </row>
    <row r="614" spans="1:10" s="52" customFormat="1">
      <c r="A614" s="43" t="s">
        <v>105</v>
      </c>
      <c r="B614" s="44" t="s">
        <v>409</v>
      </c>
      <c r="C614" s="44">
        <v>500</v>
      </c>
      <c r="D614" s="31"/>
      <c r="E614" s="31">
        <f>E615</f>
        <v>2500</v>
      </c>
      <c r="F614" s="31">
        <f t="shared" ref="F614:H614" si="315">F615</f>
        <v>0</v>
      </c>
      <c r="G614" s="31">
        <f t="shared" si="315"/>
        <v>0</v>
      </c>
      <c r="H614" s="7">
        <f t="shared" si="315"/>
        <v>0</v>
      </c>
      <c r="I614" s="31">
        <f t="shared" si="303"/>
        <v>0</v>
      </c>
      <c r="J614" s="31">
        <v>0</v>
      </c>
    </row>
    <row r="615" spans="1:10" s="52" customFormat="1">
      <c r="A615" s="43" t="s">
        <v>144</v>
      </c>
      <c r="B615" s="44" t="s">
        <v>409</v>
      </c>
      <c r="C615" s="44">
        <v>520</v>
      </c>
      <c r="D615" s="31"/>
      <c r="E615" s="31">
        <f>ведомство!H828</f>
        <v>2500</v>
      </c>
      <c r="F615" s="31">
        <f>ведомство!I828</f>
        <v>0</v>
      </c>
      <c r="G615" s="31">
        <f>ведомство!J828</f>
        <v>0</v>
      </c>
      <c r="H615" s="7">
        <f>ведомство!K828</f>
        <v>0</v>
      </c>
      <c r="I615" s="31">
        <f t="shared" si="303"/>
        <v>0</v>
      </c>
      <c r="J615" s="31">
        <v>0</v>
      </c>
    </row>
    <row r="616" spans="1:10" s="52" customFormat="1" ht="25.5">
      <c r="A616" s="43" t="s">
        <v>130</v>
      </c>
      <c r="B616" s="44" t="s">
        <v>409</v>
      </c>
      <c r="C616" s="44">
        <v>600</v>
      </c>
      <c r="D616" s="31"/>
      <c r="E616" s="31">
        <f>E617+E618</f>
        <v>7772.4</v>
      </c>
      <c r="F616" s="31">
        <f t="shared" ref="F616:H616" si="316">F617+F618</f>
        <v>0</v>
      </c>
      <c r="G616" s="31">
        <f t="shared" si="316"/>
        <v>0</v>
      </c>
      <c r="H616" s="7">
        <f t="shared" si="316"/>
        <v>0</v>
      </c>
      <c r="I616" s="31">
        <f t="shared" si="303"/>
        <v>0</v>
      </c>
      <c r="J616" s="31">
        <v>0</v>
      </c>
    </row>
    <row r="617" spans="1:10" s="52" customFormat="1">
      <c r="A617" s="43" t="s">
        <v>132</v>
      </c>
      <c r="B617" s="44" t="s">
        <v>409</v>
      </c>
      <c r="C617" s="44">
        <v>610</v>
      </c>
      <c r="D617" s="31"/>
      <c r="E617" s="31">
        <f>ведомство!H830+ведомство!H1109</f>
        <v>3772.4</v>
      </c>
      <c r="F617" s="31">
        <f>ведомство!I830+ведомство!I1109</f>
        <v>0</v>
      </c>
      <c r="G617" s="31">
        <f>ведомство!J830+ведомство!J1109</f>
        <v>0</v>
      </c>
      <c r="H617" s="7">
        <f>ведомство!K830+ведомство!K1109</f>
        <v>0</v>
      </c>
      <c r="I617" s="31">
        <f t="shared" si="303"/>
        <v>0</v>
      </c>
      <c r="J617" s="31">
        <v>0</v>
      </c>
    </row>
    <row r="618" spans="1:10" s="53" customFormat="1">
      <c r="A618" s="43" t="s">
        <v>165</v>
      </c>
      <c r="B618" s="44"/>
      <c r="C618" s="44">
        <v>620</v>
      </c>
      <c r="D618" s="31"/>
      <c r="E618" s="31">
        <f>ведомство!H1905</f>
        <v>4000</v>
      </c>
      <c r="F618" s="31">
        <f>ведомство!I1905</f>
        <v>0</v>
      </c>
      <c r="G618" s="31">
        <f>ведомство!J1905</f>
        <v>0</v>
      </c>
      <c r="H618" s="7">
        <f>ведомство!K1905</f>
        <v>0</v>
      </c>
      <c r="I618" s="31">
        <f t="shared" si="303"/>
        <v>0</v>
      </c>
      <c r="J618" s="31">
        <v>0</v>
      </c>
    </row>
    <row r="619" spans="1:10">
      <c r="A619" s="43" t="s">
        <v>128</v>
      </c>
      <c r="B619" s="44" t="s">
        <v>419</v>
      </c>
      <c r="C619" s="44" t="s">
        <v>0</v>
      </c>
      <c r="D619" s="31">
        <v>7002</v>
      </c>
      <c r="E619" s="31">
        <f>E620</f>
        <v>7002</v>
      </c>
      <c r="F619" s="31">
        <f t="shared" ref="F619:H619" si="317">F620</f>
        <v>7002</v>
      </c>
      <c r="G619" s="31">
        <f t="shared" si="317"/>
        <v>7002</v>
      </c>
      <c r="H619" s="7">
        <f t="shared" si="317"/>
        <v>7002</v>
      </c>
      <c r="I619" s="31">
        <f t="shared" si="303"/>
        <v>100</v>
      </c>
      <c r="J619" s="31">
        <f t="shared" si="304"/>
        <v>100</v>
      </c>
    </row>
    <row r="620" spans="1:10" ht="25.5">
      <c r="A620" s="43" t="s">
        <v>130</v>
      </c>
      <c r="B620" s="44" t="s">
        <v>419</v>
      </c>
      <c r="C620" s="44" t="s">
        <v>131</v>
      </c>
      <c r="D620" s="31">
        <v>7002</v>
      </c>
      <c r="E620" s="31">
        <f>E621+E622</f>
        <v>7002</v>
      </c>
      <c r="F620" s="31">
        <f t="shared" ref="F620:H620" si="318">F621+F622</f>
        <v>7002</v>
      </c>
      <c r="G620" s="31">
        <f t="shared" si="318"/>
        <v>7002</v>
      </c>
      <c r="H620" s="7">
        <f t="shared" si="318"/>
        <v>7002</v>
      </c>
      <c r="I620" s="31">
        <f t="shared" si="303"/>
        <v>100</v>
      </c>
      <c r="J620" s="31">
        <f t="shared" si="304"/>
        <v>100</v>
      </c>
    </row>
    <row r="621" spans="1:10">
      <c r="A621" s="43" t="s">
        <v>132</v>
      </c>
      <c r="B621" s="44" t="s">
        <v>419</v>
      </c>
      <c r="C621" s="44" t="s">
        <v>133</v>
      </c>
      <c r="D621" s="31">
        <v>4856</v>
      </c>
      <c r="E621" s="31">
        <f>ведомство!H833+ведомство!H1112+ведомство!H1908</f>
        <v>4056</v>
      </c>
      <c r="F621" s="31">
        <f>ведомство!I833+ведомство!I1112+ведомство!I1908</f>
        <v>4056</v>
      </c>
      <c r="G621" s="31">
        <f>ведомство!J833+ведомство!J1112+ведомство!J1908</f>
        <v>4056</v>
      </c>
      <c r="H621" s="7">
        <f>ведомство!K833+ведомство!K1112+ведомство!K1908</f>
        <v>4056</v>
      </c>
      <c r="I621" s="31">
        <f t="shared" si="303"/>
        <v>100</v>
      </c>
      <c r="J621" s="31">
        <f t="shared" si="304"/>
        <v>100</v>
      </c>
    </row>
    <row r="622" spans="1:10">
      <c r="A622" s="43" t="s">
        <v>165</v>
      </c>
      <c r="B622" s="44" t="s">
        <v>419</v>
      </c>
      <c r="C622" s="44" t="s">
        <v>166</v>
      </c>
      <c r="D622" s="31">
        <v>2146</v>
      </c>
      <c r="E622" s="31">
        <f>ведомство!H1909+ведомство!H1113</f>
        <v>2946</v>
      </c>
      <c r="F622" s="31">
        <f>ведомство!I1909+ведомство!I1113</f>
        <v>2946</v>
      </c>
      <c r="G622" s="31">
        <f>ведомство!J1909+ведомство!J1113</f>
        <v>2946</v>
      </c>
      <c r="H622" s="7">
        <f>ведомство!K1909+ведомство!K1113</f>
        <v>2946</v>
      </c>
      <c r="I622" s="31">
        <f t="shared" si="303"/>
        <v>100</v>
      </c>
      <c r="J622" s="31">
        <f t="shared" si="304"/>
        <v>100</v>
      </c>
    </row>
    <row r="623" spans="1:10">
      <c r="A623" s="43" t="s">
        <v>485</v>
      </c>
      <c r="B623" s="44" t="s">
        <v>501</v>
      </c>
      <c r="C623" s="44" t="s">
        <v>0</v>
      </c>
      <c r="D623" s="31">
        <v>385</v>
      </c>
      <c r="E623" s="31">
        <f>E624</f>
        <v>385</v>
      </c>
      <c r="F623" s="31">
        <f t="shared" ref="F623:H623" si="319">F624</f>
        <v>335</v>
      </c>
      <c r="G623" s="31">
        <f t="shared" si="319"/>
        <v>335</v>
      </c>
      <c r="H623" s="7">
        <f t="shared" si="319"/>
        <v>335</v>
      </c>
      <c r="I623" s="31">
        <f t="shared" si="303"/>
        <v>87.012987012987011</v>
      </c>
      <c r="J623" s="31">
        <f t="shared" si="304"/>
        <v>100</v>
      </c>
    </row>
    <row r="624" spans="1:10" ht="25.5">
      <c r="A624" s="43" t="s">
        <v>130</v>
      </c>
      <c r="B624" s="44" t="s">
        <v>501</v>
      </c>
      <c r="C624" s="44" t="s">
        <v>131</v>
      </c>
      <c r="D624" s="31">
        <v>385</v>
      </c>
      <c r="E624" s="31">
        <f>E625+E626</f>
        <v>385</v>
      </c>
      <c r="F624" s="31">
        <f t="shared" ref="F624:H624" si="320">F625+F626</f>
        <v>335</v>
      </c>
      <c r="G624" s="31">
        <f t="shared" si="320"/>
        <v>335</v>
      </c>
      <c r="H624" s="7">
        <f t="shared" si="320"/>
        <v>335</v>
      </c>
      <c r="I624" s="31">
        <f t="shared" si="303"/>
        <v>87.012987012987011</v>
      </c>
      <c r="J624" s="31">
        <f t="shared" si="304"/>
        <v>100</v>
      </c>
    </row>
    <row r="625" spans="1:10">
      <c r="A625" s="43" t="s">
        <v>132</v>
      </c>
      <c r="B625" s="44" t="s">
        <v>501</v>
      </c>
      <c r="C625" s="44" t="s">
        <v>133</v>
      </c>
      <c r="D625" s="31">
        <v>300</v>
      </c>
      <c r="E625" s="31">
        <f>ведомство!H1116</f>
        <v>300</v>
      </c>
      <c r="F625" s="31">
        <f>ведомство!I1116</f>
        <v>300</v>
      </c>
      <c r="G625" s="31">
        <f>ведомство!J1116</f>
        <v>300</v>
      </c>
      <c r="H625" s="7">
        <f>ведомство!K1116</f>
        <v>300</v>
      </c>
      <c r="I625" s="31">
        <f t="shared" si="303"/>
        <v>100</v>
      </c>
      <c r="J625" s="31">
        <f t="shared" si="304"/>
        <v>100</v>
      </c>
    </row>
    <row r="626" spans="1:10">
      <c r="A626" s="43" t="s">
        <v>165</v>
      </c>
      <c r="B626" s="44" t="s">
        <v>501</v>
      </c>
      <c r="C626" s="44" t="s">
        <v>166</v>
      </c>
      <c r="D626" s="31">
        <v>85</v>
      </c>
      <c r="E626" s="31">
        <f>ведомство!H1117</f>
        <v>85</v>
      </c>
      <c r="F626" s="31">
        <f>ведомство!I1117</f>
        <v>35</v>
      </c>
      <c r="G626" s="31">
        <f>ведомство!J1117</f>
        <v>35</v>
      </c>
      <c r="H626" s="7">
        <f>ведомство!K1117</f>
        <v>35</v>
      </c>
      <c r="I626" s="31">
        <f t="shared" si="303"/>
        <v>41.17647058823529</v>
      </c>
      <c r="J626" s="31">
        <f t="shared" si="304"/>
        <v>100</v>
      </c>
    </row>
    <row r="627" spans="1:10">
      <c r="A627" s="43" t="s">
        <v>368</v>
      </c>
      <c r="B627" s="44" t="s">
        <v>410</v>
      </c>
      <c r="C627" s="44" t="s">
        <v>0</v>
      </c>
      <c r="D627" s="31">
        <v>4525</v>
      </c>
      <c r="E627" s="31">
        <f>E628</f>
        <v>4525</v>
      </c>
      <c r="F627" s="31">
        <f t="shared" ref="F627:H628" si="321">F628</f>
        <v>2594.38285</v>
      </c>
      <c r="G627" s="31">
        <f t="shared" si="321"/>
        <v>2594.38285</v>
      </c>
      <c r="H627" s="7">
        <f t="shared" si="321"/>
        <v>2594.38285</v>
      </c>
      <c r="I627" s="31">
        <f t="shared" si="303"/>
        <v>57.334427624309392</v>
      </c>
      <c r="J627" s="31">
        <f t="shared" si="304"/>
        <v>100</v>
      </c>
    </row>
    <row r="628" spans="1:10" ht="25.5">
      <c r="A628" s="43" t="s">
        <v>130</v>
      </c>
      <c r="B628" s="44" t="s">
        <v>410</v>
      </c>
      <c r="C628" s="44" t="s">
        <v>131</v>
      </c>
      <c r="D628" s="31">
        <v>4525</v>
      </c>
      <c r="E628" s="31">
        <f>E629</f>
        <v>4525</v>
      </c>
      <c r="F628" s="31">
        <f t="shared" si="321"/>
        <v>2594.38285</v>
      </c>
      <c r="G628" s="31">
        <f t="shared" si="321"/>
        <v>2594.38285</v>
      </c>
      <c r="H628" s="7">
        <f t="shared" si="321"/>
        <v>2594.38285</v>
      </c>
      <c r="I628" s="31">
        <f t="shared" si="303"/>
        <v>57.334427624309392</v>
      </c>
      <c r="J628" s="31">
        <f t="shared" si="304"/>
        <v>100</v>
      </c>
    </row>
    <row r="629" spans="1:10">
      <c r="A629" s="43" t="s">
        <v>132</v>
      </c>
      <c r="B629" s="44" t="s">
        <v>410</v>
      </c>
      <c r="C629" s="44" t="s">
        <v>133</v>
      </c>
      <c r="D629" s="31">
        <v>4525</v>
      </c>
      <c r="E629" s="31">
        <f>ведомство!H758</f>
        <v>4525</v>
      </c>
      <c r="F629" s="31">
        <f>ведомство!I758</f>
        <v>2594.38285</v>
      </c>
      <c r="G629" s="31">
        <f>ведомство!J758</f>
        <v>2594.38285</v>
      </c>
      <c r="H629" s="7">
        <f>ведомство!K758</f>
        <v>2594.38285</v>
      </c>
      <c r="I629" s="31">
        <f t="shared" si="303"/>
        <v>57.334427624309392</v>
      </c>
      <c r="J629" s="31">
        <f t="shared" si="304"/>
        <v>100</v>
      </c>
    </row>
    <row r="630" spans="1:10">
      <c r="A630" s="43" t="s">
        <v>1133</v>
      </c>
      <c r="B630" s="44" t="s">
        <v>1134</v>
      </c>
      <c r="C630" s="44" t="s">
        <v>0</v>
      </c>
      <c r="D630" s="31">
        <v>156</v>
      </c>
      <c r="E630" s="31">
        <f>E631</f>
        <v>156</v>
      </c>
      <c r="F630" s="31">
        <f t="shared" ref="F630:H631" si="322">F631</f>
        <v>156</v>
      </c>
      <c r="G630" s="31">
        <f t="shared" si="322"/>
        <v>156</v>
      </c>
      <c r="H630" s="7">
        <f t="shared" si="322"/>
        <v>0</v>
      </c>
      <c r="I630" s="31">
        <f t="shared" si="303"/>
        <v>0</v>
      </c>
      <c r="J630" s="31">
        <f t="shared" si="304"/>
        <v>0</v>
      </c>
    </row>
    <row r="631" spans="1:10">
      <c r="A631" s="43" t="s">
        <v>152</v>
      </c>
      <c r="B631" s="44" t="s">
        <v>1134</v>
      </c>
      <c r="C631" s="44" t="s">
        <v>153</v>
      </c>
      <c r="D631" s="31">
        <v>156</v>
      </c>
      <c r="E631" s="31">
        <f>E632</f>
        <v>156</v>
      </c>
      <c r="F631" s="31">
        <f t="shared" si="322"/>
        <v>156</v>
      </c>
      <c r="G631" s="31">
        <f t="shared" si="322"/>
        <v>156</v>
      </c>
      <c r="H631" s="7">
        <f t="shared" si="322"/>
        <v>0</v>
      </c>
      <c r="I631" s="31">
        <f t="shared" si="303"/>
        <v>0</v>
      </c>
      <c r="J631" s="31">
        <f t="shared" si="304"/>
        <v>0</v>
      </c>
    </row>
    <row r="632" spans="1:10" ht="25.5">
      <c r="A632" s="43" t="s">
        <v>154</v>
      </c>
      <c r="B632" s="44" t="s">
        <v>1134</v>
      </c>
      <c r="C632" s="44" t="s">
        <v>155</v>
      </c>
      <c r="D632" s="31">
        <v>156</v>
      </c>
      <c r="E632" s="31">
        <f>ведомство!H2769</f>
        <v>156</v>
      </c>
      <c r="F632" s="31">
        <f>ведомство!I2769</f>
        <v>156</v>
      </c>
      <c r="G632" s="31">
        <f>ведомство!J2769</f>
        <v>156</v>
      </c>
      <c r="H632" s="7">
        <f>ведомство!K2769</f>
        <v>0</v>
      </c>
      <c r="I632" s="31">
        <f t="shared" si="303"/>
        <v>0</v>
      </c>
      <c r="J632" s="31">
        <f t="shared" si="304"/>
        <v>0</v>
      </c>
    </row>
    <row r="633" spans="1:10" ht="38.25">
      <c r="A633" s="43" t="s">
        <v>502</v>
      </c>
      <c r="B633" s="44" t="s">
        <v>503</v>
      </c>
      <c r="C633" s="44" t="s">
        <v>0</v>
      </c>
      <c r="D633" s="31">
        <v>1375.5</v>
      </c>
      <c r="E633" s="31">
        <f>E634</f>
        <v>1375.5</v>
      </c>
      <c r="F633" s="31">
        <f t="shared" ref="F633:H634" si="323">F634</f>
        <v>0</v>
      </c>
      <c r="G633" s="31">
        <f t="shared" si="323"/>
        <v>0</v>
      </c>
      <c r="H633" s="7">
        <f t="shared" si="323"/>
        <v>0</v>
      </c>
      <c r="I633" s="31">
        <f t="shared" si="303"/>
        <v>0</v>
      </c>
      <c r="J633" s="31">
        <v>0</v>
      </c>
    </row>
    <row r="634" spans="1:10">
      <c r="A634" s="43" t="s">
        <v>105</v>
      </c>
      <c r="B634" s="44" t="s">
        <v>503</v>
      </c>
      <c r="C634" s="44" t="s">
        <v>106</v>
      </c>
      <c r="D634" s="31">
        <v>1375.5</v>
      </c>
      <c r="E634" s="51">
        <f>E635</f>
        <v>1375.5</v>
      </c>
      <c r="F634" s="51">
        <f t="shared" si="323"/>
        <v>0</v>
      </c>
      <c r="G634" s="51">
        <f t="shared" si="323"/>
        <v>0</v>
      </c>
      <c r="H634" s="23">
        <f t="shared" si="323"/>
        <v>0</v>
      </c>
      <c r="I634" s="31">
        <f t="shared" si="303"/>
        <v>0</v>
      </c>
      <c r="J634" s="31">
        <v>0</v>
      </c>
    </row>
    <row r="635" spans="1:10">
      <c r="A635" s="43" t="s">
        <v>144</v>
      </c>
      <c r="B635" s="44" t="s">
        <v>503</v>
      </c>
      <c r="C635" s="44" t="s">
        <v>145</v>
      </c>
      <c r="D635" s="31">
        <v>1375.5</v>
      </c>
      <c r="E635" s="31">
        <f>ведомство!H1120</f>
        <v>1375.5</v>
      </c>
      <c r="F635" s="31">
        <f>ведомство!I1120</f>
        <v>0</v>
      </c>
      <c r="G635" s="31">
        <f>ведомство!J1120</f>
        <v>0</v>
      </c>
      <c r="H635" s="7">
        <f>ведомство!K1120</f>
        <v>0</v>
      </c>
      <c r="I635" s="31">
        <f t="shared" si="303"/>
        <v>0</v>
      </c>
      <c r="J635" s="31">
        <v>0</v>
      </c>
    </row>
    <row r="636" spans="1:10" ht="25.5">
      <c r="A636" s="43" t="s">
        <v>420</v>
      </c>
      <c r="B636" s="44" t="s">
        <v>421</v>
      </c>
      <c r="C636" s="44" t="s">
        <v>0</v>
      </c>
      <c r="D636" s="31">
        <v>2500</v>
      </c>
      <c r="E636" s="31">
        <f>E637</f>
        <v>2500</v>
      </c>
      <c r="F636" s="31">
        <f t="shared" ref="F636:H637" si="324">F637</f>
        <v>0</v>
      </c>
      <c r="G636" s="31">
        <f t="shared" si="324"/>
        <v>0</v>
      </c>
      <c r="H636" s="7">
        <f t="shared" si="324"/>
        <v>0</v>
      </c>
      <c r="I636" s="31">
        <f t="shared" si="303"/>
        <v>0</v>
      </c>
      <c r="J636" s="31">
        <v>0</v>
      </c>
    </row>
    <row r="637" spans="1:10">
      <c r="A637" s="43" t="s">
        <v>105</v>
      </c>
      <c r="B637" s="44" t="s">
        <v>421</v>
      </c>
      <c r="C637" s="44" t="s">
        <v>106</v>
      </c>
      <c r="D637" s="31">
        <v>2500</v>
      </c>
      <c r="E637" s="31">
        <f>E638</f>
        <v>2500</v>
      </c>
      <c r="F637" s="31">
        <f t="shared" si="324"/>
        <v>0</v>
      </c>
      <c r="G637" s="31">
        <f t="shared" si="324"/>
        <v>0</v>
      </c>
      <c r="H637" s="7">
        <f t="shared" si="324"/>
        <v>0</v>
      </c>
      <c r="I637" s="31">
        <f t="shared" si="303"/>
        <v>0</v>
      </c>
      <c r="J637" s="31">
        <v>0</v>
      </c>
    </row>
    <row r="638" spans="1:10">
      <c r="A638" s="43" t="s">
        <v>144</v>
      </c>
      <c r="B638" s="44" t="s">
        <v>421</v>
      </c>
      <c r="C638" s="44" t="s">
        <v>145</v>
      </c>
      <c r="D638" s="31">
        <v>2500</v>
      </c>
      <c r="E638" s="31">
        <f>ведомство!H836</f>
        <v>2500</v>
      </c>
      <c r="F638" s="31">
        <f>ведомство!I836</f>
        <v>0</v>
      </c>
      <c r="G638" s="31">
        <f>ведомство!J836</f>
        <v>0</v>
      </c>
      <c r="H638" s="7">
        <f>ведомство!K836</f>
        <v>0</v>
      </c>
      <c r="I638" s="31">
        <f t="shared" si="303"/>
        <v>0</v>
      </c>
      <c r="J638" s="31">
        <v>0</v>
      </c>
    </row>
    <row r="639" spans="1:10">
      <c r="A639" s="40" t="s">
        <v>0</v>
      </c>
      <c r="B639" s="65" t="s">
        <v>0</v>
      </c>
      <c r="C639" s="41" t="s">
        <v>0</v>
      </c>
      <c r="D639" s="42" t="s">
        <v>0</v>
      </c>
      <c r="E639" s="42"/>
      <c r="F639" s="42"/>
      <c r="G639" s="42"/>
      <c r="H639" s="5"/>
      <c r="I639" s="31"/>
      <c r="J639" s="31"/>
    </row>
    <row r="640" spans="1:10">
      <c r="A640" s="40" t="s">
        <v>504</v>
      </c>
      <c r="B640" s="41" t="s">
        <v>505</v>
      </c>
      <c r="C640" s="41" t="s">
        <v>0</v>
      </c>
      <c r="D640" s="42">
        <v>10796</v>
      </c>
      <c r="E640" s="42">
        <f>E641+E644</f>
        <v>10796</v>
      </c>
      <c r="F640" s="42">
        <f t="shared" ref="F640:H640" si="325">F641+F644</f>
        <v>10451</v>
      </c>
      <c r="G640" s="42">
        <f t="shared" si="325"/>
        <v>10451</v>
      </c>
      <c r="H640" s="5">
        <f t="shared" si="325"/>
        <v>10391</v>
      </c>
      <c r="I640" s="42">
        <f t="shared" si="303"/>
        <v>96.248610596517224</v>
      </c>
      <c r="J640" s="42">
        <f t="shared" si="304"/>
        <v>99.425892259113951</v>
      </c>
    </row>
    <row r="641" spans="1:10">
      <c r="A641" s="43" t="s">
        <v>128</v>
      </c>
      <c r="B641" s="44" t="s">
        <v>842</v>
      </c>
      <c r="C641" s="44" t="s">
        <v>0</v>
      </c>
      <c r="D641" s="31">
        <v>10196</v>
      </c>
      <c r="E641" s="31">
        <f>E642</f>
        <v>10196</v>
      </c>
      <c r="F641" s="31">
        <f t="shared" ref="F641:H642" si="326">F642</f>
        <v>10196</v>
      </c>
      <c r="G641" s="31">
        <f t="shared" si="326"/>
        <v>10196</v>
      </c>
      <c r="H641" s="7">
        <f t="shared" si="326"/>
        <v>10196</v>
      </c>
      <c r="I641" s="31">
        <f t="shared" si="303"/>
        <v>100</v>
      </c>
      <c r="J641" s="31">
        <f t="shared" si="304"/>
        <v>100</v>
      </c>
    </row>
    <row r="642" spans="1:10" ht="25.5">
      <c r="A642" s="43" t="s">
        <v>130</v>
      </c>
      <c r="B642" s="44" t="s">
        <v>842</v>
      </c>
      <c r="C642" s="44" t="s">
        <v>131</v>
      </c>
      <c r="D642" s="31">
        <v>10196</v>
      </c>
      <c r="E642" s="31">
        <f>E643</f>
        <v>10196</v>
      </c>
      <c r="F642" s="31">
        <f t="shared" si="326"/>
        <v>10196</v>
      </c>
      <c r="G642" s="31">
        <f t="shared" si="326"/>
        <v>10196</v>
      </c>
      <c r="H642" s="7">
        <f t="shared" si="326"/>
        <v>10196</v>
      </c>
      <c r="I642" s="31">
        <f t="shared" si="303"/>
        <v>100</v>
      </c>
      <c r="J642" s="31">
        <f t="shared" si="304"/>
        <v>100</v>
      </c>
    </row>
    <row r="643" spans="1:10">
      <c r="A643" s="43" t="s">
        <v>132</v>
      </c>
      <c r="B643" s="44" t="s">
        <v>842</v>
      </c>
      <c r="C643" s="44" t="s">
        <v>133</v>
      </c>
      <c r="D643" s="31">
        <v>10196</v>
      </c>
      <c r="E643" s="31">
        <f>ведомство!H1913</f>
        <v>10196</v>
      </c>
      <c r="F643" s="31">
        <f>ведомство!I1913</f>
        <v>10196</v>
      </c>
      <c r="G643" s="31">
        <f>ведомство!J1913</f>
        <v>10196</v>
      </c>
      <c r="H643" s="7">
        <f>ведомство!K1913</f>
        <v>10196</v>
      </c>
      <c r="I643" s="31">
        <f t="shared" si="303"/>
        <v>100</v>
      </c>
      <c r="J643" s="31">
        <f t="shared" si="304"/>
        <v>100</v>
      </c>
    </row>
    <row r="644" spans="1:10">
      <c r="A644" s="43" t="s">
        <v>485</v>
      </c>
      <c r="B644" s="44" t="s">
        <v>506</v>
      </c>
      <c r="C644" s="44" t="s">
        <v>0</v>
      </c>
      <c r="D644" s="31">
        <v>600</v>
      </c>
      <c r="E644" s="31">
        <f>E645</f>
        <v>600</v>
      </c>
      <c r="F644" s="31">
        <f t="shared" ref="F644:H644" si="327">F645</f>
        <v>255</v>
      </c>
      <c r="G644" s="31">
        <f t="shared" si="327"/>
        <v>255</v>
      </c>
      <c r="H644" s="7">
        <f t="shared" si="327"/>
        <v>195</v>
      </c>
      <c r="I644" s="31">
        <f t="shared" si="303"/>
        <v>32.5</v>
      </c>
      <c r="J644" s="31">
        <f t="shared" si="304"/>
        <v>76.470588235294116</v>
      </c>
    </row>
    <row r="645" spans="1:10" ht="25.5">
      <c r="A645" s="43" t="s">
        <v>130</v>
      </c>
      <c r="B645" s="44" t="s">
        <v>506</v>
      </c>
      <c r="C645" s="44" t="s">
        <v>131</v>
      </c>
      <c r="D645" s="31">
        <v>600</v>
      </c>
      <c r="E645" s="31">
        <f>E646+E647</f>
        <v>600</v>
      </c>
      <c r="F645" s="31">
        <f t="shared" ref="F645:H645" si="328">F646+F647</f>
        <v>255</v>
      </c>
      <c r="G645" s="31">
        <f t="shared" si="328"/>
        <v>255</v>
      </c>
      <c r="H645" s="7">
        <f t="shared" si="328"/>
        <v>195</v>
      </c>
      <c r="I645" s="31">
        <f t="shared" si="303"/>
        <v>32.5</v>
      </c>
      <c r="J645" s="31">
        <f t="shared" si="304"/>
        <v>76.470588235294116</v>
      </c>
    </row>
    <row r="646" spans="1:10">
      <c r="A646" s="43" t="s">
        <v>132</v>
      </c>
      <c r="B646" s="44" t="s">
        <v>506</v>
      </c>
      <c r="C646" s="44" t="s">
        <v>133</v>
      </c>
      <c r="D646" s="31">
        <v>405</v>
      </c>
      <c r="E646" s="31">
        <f>ведомство!H1124</f>
        <v>405</v>
      </c>
      <c r="F646" s="31">
        <f>ведомство!I1124</f>
        <v>180</v>
      </c>
      <c r="G646" s="31">
        <f>ведомство!J1124</f>
        <v>180</v>
      </c>
      <c r="H646" s="7">
        <f>ведомство!K1124</f>
        <v>120</v>
      </c>
      <c r="I646" s="31">
        <f t="shared" si="303"/>
        <v>29.629629629629626</v>
      </c>
      <c r="J646" s="31">
        <f t="shared" si="304"/>
        <v>66.666666666666657</v>
      </c>
    </row>
    <row r="647" spans="1:10">
      <c r="A647" s="43" t="s">
        <v>165</v>
      </c>
      <c r="B647" s="44" t="s">
        <v>506</v>
      </c>
      <c r="C647" s="44" t="s">
        <v>166</v>
      </c>
      <c r="D647" s="31">
        <v>195</v>
      </c>
      <c r="E647" s="31">
        <f>ведомство!H1125</f>
        <v>195</v>
      </c>
      <c r="F647" s="31">
        <f>ведомство!I1125</f>
        <v>75</v>
      </c>
      <c r="G647" s="31">
        <f>ведомство!J1125</f>
        <v>75</v>
      </c>
      <c r="H647" s="7">
        <f>ведомство!K1125</f>
        <v>75</v>
      </c>
      <c r="I647" s="31">
        <f t="shared" si="303"/>
        <v>38.461538461538467</v>
      </c>
      <c r="J647" s="31">
        <f t="shared" si="304"/>
        <v>100</v>
      </c>
    </row>
    <row r="648" spans="1:10">
      <c r="A648" s="40" t="s">
        <v>0</v>
      </c>
      <c r="B648" s="65" t="s">
        <v>0</v>
      </c>
      <c r="C648" s="41" t="s">
        <v>0</v>
      </c>
      <c r="D648" s="42" t="s">
        <v>0</v>
      </c>
      <c r="E648" s="42"/>
      <c r="F648" s="42"/>
      <c r="G648" s="42"/>
      <c r="H648" s="5"/>
      <c r="I648" s="31"/>
      <c r="J648" s="31"/>
    </row>
    <row r="649" spans="1:10" ht="25.5">
      <c r="A649" s="40" t="s">
        <v>206</v>
      </c>
      <c r="B649" s="41" t="s">
        <v>207</v>
      </c>
      <c r="C649" s="41" t="s">
        <v>0</v>
      </c>
      <c r="D649" s="42">
        <v>845180.4</v>
      </c>
      <c r="E649" s="42">
        <f>E658+E661+E664+E667+E670+E677+E684+E688+E691+E694+E702+E655+E650</f>
        <v>861788.67586999992</v>
      </c>
      <c r="F649" s="42">
        <f t="shared" ref="F649:H649" si="329">F658+F661+F664+F667+F670+F677+F684+F688+F691+F694+F702+F655+F650</f>
        <v>599862.25041999994</v>
      </c>
      <c r="G649" s="42">
        <f t="shared" si="329"/>
        <v>599862.25041999994</v>
      </c>
      <c r="H649" s="5">
        <f t="shared" si="329"/>
        <v>596594.93796999997</v>
      </c>
      <c r="I649" s="42">
        <f t="shared" si="303"/>
        <v>69.227521163204031</v>
      </c>
      <c r="J649" s="42">
        <f t="shared" si="304"/>
        <v>99.455322876591694</v>
      </c>
    </row>
    <row r="650" spans="1:10" s="52" customFormat="1" ht="38.25">
      <c r="A650" s="54" t="s">
        <v>1202</v>
      </c>
      <c r="B650" s="47" t="s">
        <v>1201</v>
      </c>
      <c r="C650" s="26"/>
      <c r="D650" s="42"/>
      <c r="E650" s="48">
        <f>E651+E653</f>
        <v>1553.7739999999999</v>
      </c>
      <c r="F650" s="48">
        <f t="shared" ref="F650:H650" si="330">F651+F653</f>
        <v>1553.7739999999999</v>
      </c>
      <c r="G650" s="48">
        <f t="shared" si="330"/>
        <v>1553.7739999999999</v>
      </c>
      <c r="H650" s="21">
        <f t="shared" si="330"/>
        <v>49.618000000000002</v>
      </c>
      <c r="I650" s="31">
        <f t="shared" si="303"/>
        <v>3.1933859106922888</v>
      </c>
      <c r="J650" s="31">
        <f t="shared" si="304"/>
        <v>3.1933859106922888</v>
      </c>
    </row>
    <row r="651" spans="1:10" s="52" customFormat="1">
      <c r="A651" s="43" t="s">
        <v>105</v>
      </c>
      <c r="B651" s="47" t="s">
        <v>1201</v>
      </c>
      <c r="C651" s="26">
        <v>500</v>
      </c>
      <c r="D651" s="42"/>
      <c r="E651" s="48">
        <f>E652</f>
        <v>1504.1559999999999</v>
      </c>
      <c r="F651" s="48">
        <f t="shared" ref="F651:H651" si="331">F652</f>
        <v>1504.1559999999999</v>
      </c>
      <c r="G651" s="48">
        <f t="shared" si="331"/>
        <v>1504.1559999999999</v>
      </c>
      <c r="H651" s="21">
        <f t="shared" si="331"/>
        <v>0</v>
      </c>
      <c r="I651" s="31">
        <f t="shared" si="303"/>
        <v>0</v>
      </c>
      <c r="J651" s="31">
        <f t="shared" si="304"/>
        <v>0</v>
      </c>
    </row>
    <row r="652" spans="1:10" s="52" customFormat="1">
      <c r="A652" s="43" t="s">
        <v>144</v>
      </c>
      <c r="B652" s="47" t="s">
        <v>1201</v>
      </c>
      <c r="C652" s="26">
        <v>520</v>
      </c>
      <c r="D652" s="42"/>
      <c r="E652" s="48">
        <f>ведомство!H807+ведомство!H840</f>
        <v>1504.1559999999999</v>
      </c>
      <c r="F652" s="48">
        <f>ведомство!I807+ведомство!I840</f>
        <v>1504.1559999999999</v>
      </c>
      <c r="G652" s="48">
        <f>ведомство!J807+ведомство!J840</f>
        <v>1504.1559999999999</v>
      </c>
      <c r="H652" s="21">
        <f>ведомство!K807+ведомство!K840</f>
        <v>0</v>
      </c>
      <c r="I652" s="31">
        <f t="shared" si="303"/>
        <v>0</v>
      </c>
      <c r="J652" s="31">
        <f t="shared" si="304"/>
        <v>0</v>
      </c>
    </row>
    <row r="653" spans="1:10" s="52" customFormat="1" ht="25.5">
      <c r="A653" s="43" t="s">
        <v>130</v>
      </c>
      <c r="B653" s="47" t="s">
        <v>1201</v>
      </c>
      <c r="C653" s="47">
        <v>600</v>
      </c>
      <c r="D653" s="42"/>
      <c r="E653" s="48">
        <f>E654</f>
        <v>49.618000000000002</v>
      </c>
      <c r="F653" s="48">
        <f t="shared" ref="F653:H653" si="332">F654</f>
        <v>49.618000000000002</v>
      </c>
      <c r="G653" s="48">
        <f t="shared" si="332"/>
        <v>49.618000000000002</v>
      </c>
      <c r="H653" s="21">
        <f t="shared" si="332"/>
        <v>49.618000000000002</v>
      </c>
      <c r="I653" s="31">
        <f t="shared" si="303"/>
        <v>100</v>
      </c>
      <c r="J653" s="31">
        <f t="shared" si="304"/>
        <v>100</v>
      </c>
    </row>
    <row r="654" spans="1:10" s="52" customFormat="1">
      <c r="A654" s="43" t="s">
        <v>132</v>
      </c>
      <c r="B654" s="47" t="s">
        <v>1201</v>
      </c>
      <c r="C654" s="26">
        <v>610</v>
      </c>
      <c r="D654" s="42"/>
      <c r="E654" s="48">
        <f>ведомство!H842</f>
        <v>49.618000000000002</v>
      </c>
      <c r="F654" s="48">
        <f>ведомство!I842</f>
        <v>49.618000000000002</v>
      </c>
      <c r="G654" s="48">
        <f>ведомство!J842</f>
        <v>49.618000000000002</v>
      </c>
      <c r="H654" s="21">
        <f>ведомство!K842</f>
        <v>49.618000000000002</v>
      </c>
      <c r="I654" s="31">
        <f t="shared" ref="I654:I717" si="333">H654/E654*100</f>
        <v>100</v>
      </c>
      <c r="J654" s="31">
        <f t="shared" ref="J654:J717" si="334">H654/F654*100</f>
        <v>100</v>
      </c>
    </row>
    <row r="655" spans="1:10" s="52" customFormat="1" ht="38.25">
      <c r="A655" s="49" t="s">
        <v>1195</v>
      </c>
      <c r="B655" s="47" t="s">
        <v>1194</v>
      </c>
      <c r="C655" s="41"/>
      <c r="D655" s="42"/>
      <c r="E655" s="48">
        <f>E656</f>
        <v>13486.7</v>
      </c>
      <c r="F655" s="48">
        <f t="shared" ref="F655:H656" si="335">F656</f>
        <v>0</v>
      </c>
      <c r="G655" s="48">
        <f t="shared" si="335"/>
        <v>0</v>
      </c>
      <c r="H655" s="21">
        <f t="shared" si="335"/>
        <v>0</v>
      </c>
      <c r="I655" s="31">
        <f t="shared" si="333"/>
        <v>0</v>
      </c>
      <c r="J655" s="31">
        <v>0</v>
      </c>
    </row>
    <row r="656" spans="1:10" s="52" customFormat="1">
      <c r="A656" s="43" t="s">
        <v>115</v>
      </c>
      <c r="B656" s="47" t="s">
        <v>1194</v>
      </c>
      <c r="C656" s="47">
        <v>400</v>
      </c>
      <c r="D656" s="42"/>
      <c r="E656" s="48">
        <f>E657</f>
        <v>13486.7</v>
      </c>
      <c r="F656" s="48">
        <f t="shared" si="335"/>
        <v>0</v>
      </c>
      <c r="G656" s="48">
        <f t="shared" si="335"/>
        <v>0</v>
      </c>
      <c r="H656" s="21">
        <f t="shared" si="335"/>
        <v>0</v>
      </c>
      <c r="I656" s="31">
        <f t="shared" si="333"/>
        <v>0</v>
      </c>
      <c r="J656" s="31">
        <v>0</v>
      </c>
    </row>
    <row r="657" spans="1:10" s="52" customFormat="1" ht="63.75">
      <c r="A657" s="43" t="s">
        <v>117</v>
      </c>
      <c r="B657" s="47" t="s">
        <v>1194</v>
      </c>
      <c r="C657" s="47">
        <v>460</v>
      </c>
      <c r="D657" s="42"/>
      <c r="E657" s="48">
        <f>ведомство!H195</f>
        <v>13486.7</v>
      </c>
      <c r="F657" s="48">
        <f>ведомство!I195</f>
        <v>0</v>
      </c>
      <c r="G657" s="48">
        <f>ведомство!J195</f>
        <v>0</v>
      </c>
      <c r="H657" s="21">
        <f>ведомство!K195</f>
        <v>0</v>
      </c>
      <c r="I657" s="31">
        <f t="shared" si="333"/>
        <v>0</v>
      </c>
      <c r="J657" s="31">
        <v>0</v>
      </c>
    </row>
    <row r="658" spans="1:10" ht="25.5">
      <c r="A658" s="43" t="s">
        <v>422</v>
      </c>
      <c r="B658" s="44" t="s">
        <v>423</v>
      </c>
      <c r="C658" s="44" t="s">
        <v>0</v>
      </c>
      <c r="D658" s="31">
        <v>353.7</v>
      </c>
      <c r="E658" s="31">
        <f>E659</f>
        <v>353.7</v>
      </c>
      <c r="F658" s="31">
        <f t="shared" ref="F658:H659" si="336">F659</f>
        <v>353.7</v>
      </c>
      <c r="G658" s="31">
        <f t="shared" si="336"/>
        <v>353.7</v>
      </c>
      <c r="H658" s="7">
        <f t="shared" si="336"/>
        <v>259.7</v>
      </c>
      <c r="I658" s="31">
        <f t="shared" si="333"/>
        <v>73.42380548487418</v>
      </c>
      <c r="J658" s="31">
        <f t="shared" si="334"/>
        <v>73.42380548487418</v>
      </c>
    </row>
    <row r="659" spans="1:10">
      <c r="A659" s="43" t="s">
        <v>105</v>
      </c>
      <c r="B659" s="44" t="s">
        <v>423</v>
      </c>
      <c r="C659" s="44" t="s">
        <v>106</v>
      </c>
      <c r="D659" s="31">
        <v>353.7</v>
      </c>
      <c r="E659" s="31">
        <f>E660</f>
        <v>353.7</v>
      </c>
      <c r="F659" s="31">
        <f t="shared" si="336"/>
        <v>353.7</v>
      </c>
      <c r="G659" s="31">
        <f t="shared" si="336"/>
        <v>353.7</v>
      </c>
      <c r="H659" s="7">
        <f t="shared" si="336"/>
        <v>259.7</v>
      </c>
      <c r="I659" s="31">
        <f t="shared" si="333"/>
        <v>73.42380548487418</v>
      </c>
      <c r="J659" s="31">
        <f t="shared" si="334"/>
        <v>73.42380548487418</v>
      </c>
    </row>
    <row r="660" spans="1:10">
      <c r="A660" s="43" t="s">
        <v>424</v>
      </c>
      <c r="B660" s="44" t="s">
        <v>423</v>
      </c>
      <c r="C660" s="44" t="s">
        <v>425</v>
      </c>
      <c r="D660" s="31">
        <v>353.7</v>
      </c>
      <c r="E660" s="31">
        <f>ведомство!H845</f>
        <v>353.7</v>
      </c>
      <c r="F660" s="31">
        <f>ведомство!I845</f>
        <v>353.7</v>
      </c>
      <c r="G660" s="31">
        <f>ведомство!J845</f>
        <v>353.7</v>
      </c>
      <c r="H660" s="7">
        <f>ведомство!K845</f>
        <v>259.7</v>
      </c>
      <c r="I660" s="31">
        <f t="shared" si="333"/>
        <v>73.42380548487418</v>
      </c>
      <c r="J660" s="31">
        <f t="shared" si="334"/>
        <v>73.42380548487418</v>
      </c>
    </row>
    <row r="661" spans="1:10" ht="38.25">
      <c r="A661" s="43" t="s">
        <v>426</v>
      </c>
      <c r="B661" s="44" t="s">
        <v>427</v>
      </c>
      <c r="C661" s="44" t="s">
        <v>0</v>
      </c>
      <c r="D661" s="31">
        <v>637.9</v>
      </c>
      <c r="E661" s="31">
        <f>E662</f>
        <v>637.94389999999999</v>
      </c>
      <c r="F661" s="31">
        <f t="shared" ref="F661:H662" si="337">F662</f>
        <v>637.94389999999999</v>
      </c>
      <c r="G661" s="31">
        <f t="shared" si="337"/>
        <v>637.94389999999999</v>
      </c>
      <c r="H661" s="7">
        <f t="shared" si="337"/>
        <v>0</v>
      </c>
      <c r="I661" s="31">
        <f t="shared" si="333"/>
        <v>0</v>
      </c>
      <c r="J661" s="31">
        <f t="shared" si="334"/>
        <v>0</v>
      </c>
    </row>
    <row r="662" spans="1:10">
      <c r="A662" s="43" t="s">
        <v>105</v>
      </c>
      <c r="B662" s="44" t="s">
        <v>427</v>
      </c>
      <c r="C662" s="44" t="s">
        <v>106</v>
      </c>
      <c r="D662" s="31">
        <v>637.9</v>
      </c>
      <c r="E662" s="31">
        <f>E663</f>
        <v>637.94389999999999</v>
      </c>
      <c r="F662" s="31">
        <f t="shared" si="337"/>
        <v>637.94389999999999</v>
      </c>
      <c r="G662" s="31">
        <f t="shared" si="337"/>
        <v>637.94389999999999</v>
      </c>
      <c r="H662" s="7">
        <f t="shared" si="337"/>
        <v>0</v>
      </c>
      <c r="I662" s="31">
        <f t="shared" si="333"/>
        <v>0</v>
      </c>
      <c r="J662" s="31">
        <f t="shared" si="334"/>
        <v>0</v>
      </c>
    </row>
    <row r="663" spans="1:10">
      <c r="A663" s="43" t="s">
        <v>424</v>
      </c>
      <c r="B663" s="44" t="s">
        <v>427</v>
      </c>
      <c r="C663" s="44" t="s">
        <v>425</v>
      </c>
      <c r="D663" s="31">
        <v>637.9</v>
      </c>
      <c r="E663" s="31">
        <f>ведомство!H848</f>
        <v>637.94389999999999</v>
      </c>
      <c r="F663" s="31">
        <f>ведомство!I848</f>
        <v>637.94389999999999</v>
      </c>
      <c r="G663" s="31">
        <f>ведомство!J848</f>
        <v>637.94389999999999</v>
      </c>
      <c r="H663" s="7">
        <f>ведомство!K848</f>
        <v>0</v>
      </c>
      <c r="I663" s="31">
        <f t="shared" si="333"/>
        <v>0</v>
      </c>
      <c r="J663" s="31">
        <f t="shared" si="334"/>
        <v>0</v>
      </c>
    </row>
    <row r="664" spans="1:10">
      <c r="A664" s="43" t="s">
        <v>428</v>
      </c>
      <c r="B664" s="44" t="s">
        <v>429</v>
      </c>
      <c r="C664" s="44" t="s">
        <v>0</v>
      </c>
      <c r="D664" s="31">
        <v>600</v>
      </c>
      <c r="E664" s="31">
        <f>E665</f>
        <v>600</v>
      </c>
      <c r="F664" s="31">
        <f t="shared" ref="F664:H665" si="338">F665</f>
        <v>600</v>
      </c>
      <c r="G664" s="31">
        <f t="shared" si="338"/>
        <v>600</v>
      </c>
      <c r="H664" s="7">
        <f t="shared" si="338"/>
        <v>500</v>
      </c>
      <c r="I664" s="31">
        <f t="shared" si="333"/>
        <v>83.333333333333343</v>
      </c>
      <c r="J664" s="31">
        <f t="shared" si="334"/>
        <v>83.333333333333343</v>
      </c>
    </row>
    <row r="665" spans="1:10">
      <c r="A665" s="43" t="s">
        <v>105</v>
      </c>
      <c r="B665" s="44" t="s">
        <v>429</v>
      </c>
      <c r="C665" s="44" t="s">
        <v>106</v>
      </c>
      <c r="D665" s="31">
        <v>600</v>
      </c>
      <c r="E665" s="31">
        <f>E666</f>
        <v>600</v>
      </c>
      <c r="F665" s="31">
        <f t="shared" si="338"/>
        <v>600</v>
      </c>
      <c r="G665" s="31">
        <f t="shared" si="338"/>
        <v>600</v>
      </c>
      <c r="H665" s="7">
        <f t="shared" si="338"/>
        <v>500</v>
      </c>
      <c r="I665" s="31">
        <f t="shared" si="333"/>
        <v>83.333333333333343</v>
      </c>
      <c r="J665" s="31">
        <f t="shared" si="334"/>
        <v>83.333333333333343</v>
      </c>
    </row>
    <row r="666" spans="1:10">
      <c r="A666" s="43" t="s">
        <v>424</v>
      </c>
      <c r="B666" s="44" t="s">
        <v>429</v>
      </c>
      <c r="C666" s="44" t="s">
        <v>425</v>
      </c>
      <c r="D666" s="31">
        <v>600</v>
      </c>
      <c r="E666" s="31">
        <f>ведомство!H851</f>
        <v>600</v>
      </c>
      <c r="F666" s="31">
        <f>ведомство!I851</f>
        <v>600</v>
      </c>
      <c r="G666" s="31">
        <f>ведомство!J851</f>
        <v>600</v>
      </c>
      <c r="H666" s="7">
        <f>ведомство!K851</f>
        <v>500</v>
      </c>
      <c r="I666" s="31">
        <f t="shared" si="333"/>
        <v>83.333333333333343</v>
      </c>
      <c r="J666" s="31">
        <f t="shared" si="334"/>
        <v>83.333333333333343</v>
      </c>
    </row>
    <row r="667" spans="1:10" ht="25.5">
      <c r="A667" s="43" t="s">
        <v>430</v>
      </c>
      <c r="B667" s="44" t="s">
        <v>431</v>
      </c>
      <c r="C667" s="44" t="s">
        <v>0</v>
      </c>
      <c r="D667" s="31">
        <v>400</v>
      </c>
      <c r="E667" s="31">
        <f>E668</f>
        <v>400</v>
      </c>
      <c r="F667" s="31">
        <f t="shared" ref="F667:H668" si="339">F668</f>
        <v>400</v>
      </c>
      <c r="G667" s="31">
        <f t="shared" si="339"/>
        <v>400</v>
      </c>
      <c r="H667" s="7">
        <f t="shared" si="339"/>
        <v>300</v>
      </c>
      <c r="I667" s="31">
        <f t="shared" si="333"/>
        <v>75</v>
      </c>
      <c r="J667" s="31">
        <f t="shared" si="334"/>
        <v>75</v>
      </c>
    </row>
    <row r="668" spans="1:10">
      <c r="A668" s="43" t="s">
        <v>105</v>
      </c>
      <c r="B668" s="44" t="s">
        <v>431</v>
      </c>
      <c r="C668" s="44" t="s">
        <v>106</v>
      </c>
      <c r="D668" s="31">
        <v>400</v>
      </c>
      <c r="E668" s="31">
        <f>E669</f>
        <v>400</v>
      </c>
      <c r="F668" s="31">
        <f t="shared" si="339"/>
        <v>400</v>
      </c>
      <c r="G668" s="31">
        <f t="shared" si="339"/>
        <v>400</v>
      </c>
      <c r="H668" s="7">
        <f t="shared" si="339"/>
        <v>300</v>
      </c>
      <c r="I668" s="31">
        <f t="shared" si="333"/>
        <v>75</v>
      </c>
      <c r="J668" s="31">
        <f t="shared" si="334"/>
        <v>75</v>
      </c>
    </row>
    <row r="669" spans="1:10">
      <c r="A669" s="43" t="s">
        <v>424</v>
      </c>
      <c r="B669" s="44" t="s">
        <v>431</v>
      </c>
      <c r="C669" s="44" t="s">
        <v>425</v>
      </c>
      <c r="D669" s="31">
        <v>400</v>
      </c>
      <c r="E669" s="31">
        <f>ведомство!H854</f>
        <v>400</v>
      </c>
      <c r="F669" s="31">
        <f>ведомство!I854</f>
        <v>400</v>
      </c>
      <c r="G669" s="31">
        <f>ведомство!J854</f>
        <v>400</v>
      </c>
      <c r="H669" s="7">
        <f>ведомство!K854</f>
        <v>300</v>
      </c>
      <c r="I669" s="31">
        <f t="shared" si="333"/>
        <v>75</v>
      </c>
      <c r="J669" s="31">
        <f t="shared" si="334"/>
        <v>75</v>
      </c>
    </row>
    <row r="670" spans="1:10" ht="25.5">
      <c r="A670" s="43" t="s">
        <v>446</v>
      </c>
      <c r="B670" s="44" t="s">
        <v>447</v>
      </c>
      <c r="C670" s="44" t="s">
        <v>0</v>
      </c>
      <c r="D670" s="31">
        <v>9973.4</v>
      </c>
      <c r="E670" s="31">
        <f>E671+E673+E675</f>
        <v>9973.4</v>
      </c>
      <c r="F670" s="31">
        <f t="shared" ref="F670:H670" si="340">F671+F673+F675</f>
        <v>6212.35</v>
      </c>
      <c r="G670" s="31">
        <f t="shared" si="340"/>
        <v>6212.35</v>
      </c>
      <c r="H670" s="7">
        <f t="shared" si="340"/>
        <v>6129.0048200000001</v>
      </c>
      <c r="I670" s="31">
        <f t="shared" si="333"/>
        <v>61.453514548699538</v>
      </c>
      <c r="J670" s="31">
        <f t="shared" si="334"/>
        <v>98.658395293246514</v>
      </c>
    </row>
    <row r="671" spans="1:10" ht="38.25">
      <c r="A671" s="43" t="s">
        <v>148</v>
      </c>
      <c r="B671" s="44" t="s">
        <v>447</v>
      </c>
      <c r="C671" s="44" t="s">
        <v>149</v>
      </c>
      <c r="D671" s="31">
        <v>9189.9</v>
      </c>
      <c r="E671" s="31">
        <f>E672</f>
        <v>9189.9</v>
      </c>
      <c r="F671" s="31">
        <f t="shared" ref="F671:H671" si="341">F672</f>
        <v>6049</v>
      </c>
      <c r="G671" s="31">
        <f t="shared" si="341"/>
        <v>6049</v>
      </c>
      <c r="H671" s="7">
        <f t="shared" si="341"/>
        <v>5997.6865900000003</v>
      </c>
      <c r="I671" s="31">
        <f t="shared" si="333"/>
        <v>65.263893948791619</v>
      </c>
      <c r="J671" s="31">
        <f t="shared" si="334"/>
        <v>99.151704248636136</v>
      </c>
    </row>
    <row r="672" spans="1:10">
      <c r="A672" s="43" t="s">
        <v>150</v>
      </c>
      <c r="B672" s="44" t="s">
        <v>447</v>
      </c>
      <c r="C672" s="44" t="s">
        <v>151</v>
      </c>
      <c r="D672" s="31">
        <v>9189.9</v>
      </c>
      <c r="E672" s="31">
        <f>ведомство!H892</f>
        <v>9189.9</v>
      </c>
      <c r="F672" s="31">
        <f>ведомство!I892</f>
        <v>6049</v>
      </c>
      <c r="G672" s="31">
        <f>ведомство!J892</f>
        <v>6049</v>
      </c>
      <c r="H672" s="7">
        <f>ведомство!K892</f>
        <v>5997.6865900000003</v>
      </c>
      <c r="I672" s="31">
        <f t="shared" si="333"/>
        <v>65.263893948791619</v>
      </c>
      <c r="J672" s="31">
        <f t="shared" si="334"/>
        <v>99.151704248636136</v>
      </c>
    </row>
    <row r="673" spans="1:10">
      <c r="A673" s="43" t="s">
        <v>152</v>
      </c>
      <c r="B673" s="44" t="s">
        <v>447</v>
      </c>
      <c r="C673" s="44" t="s">
        <v>153</v>
      </c>
      <c r="D673" s="31">
        <v>781.9</v>
      </c>
      <c r="E673" s="31">
        <f>E674</f>
        <v>781.9</v>
      </c>
      <c r="F673" s="31">
        <f t="shared" ref="F673:H673" si="342">F674</f>
        <v>162</v>
      </c>
      <c r="G673" s="31">
        <f t="shared" si="342"/>
        <v>162</v>
      </c>
      <c r="H673" s="7">
        <f t="shared" si="342"/>
        <v>129.99223000000001</v>
      </c>
      <c r="I673" s="31">
        <f t="shared" si="333"/>
        <v>16.625173295817881</v>
      </c>
      <c r="J673" s="31">
        <f t="shared" si="334"/>
        <v>80.24211728395062</v>
      </c>
    </row>
    <row r="674" spans="1:10" ht="25.5">
      <c r="A674" s="43" t="s">
        <v>154</v>
      </c>
      <c r="B674" s="44" t="s">
        <v>447</v>
      </c>
      <c r="C674" s="44" t="s">
        <v>155</v>
      </c>
      <c r="D674" s="31">
        <v>781.9</v>
      </c>
      <c r="E674" s="31">
        <f>ведомство!H894</f>
        <v>781.9</v>
      </c>
      <c r="F674" s="31">
        <f>ведомство!I894</f>
        <v>162</v>
      </c>
      <c r="G674" s="31">
        <f>ведомство!J894</f>
        <v>162</v>
      </c>
      <c r="H674" s="7">
        <f>ведомство!K894</f>
        <v>129.99223000000001</v>
      </c>
      <c r="I674" s="31">
        <f t="shared" si="333"/>
        <v>16.625173295817881</v>
      </c>
      <c r="J674" s="31">
        <f t="shared" si="334"/>
        <v>80.24211728395062</v>
      </c>
    </row>
    <row r="675" spans="1:10">
      <c r="A675" s="43" t="s">
        <v>160</v>
      </c>
      <c r="B675" s="44" t="s">
        <v>447</v>
      </c>
      <c r="C675" s="44" t="s">
        <v>161</v>
      </c>
      <c r="D675" s="31">
        <v>1.6</v>
      </c>
      <c r="E675" s="31">
        <f>E676</f>
        <v>1.6</v>
      </c>
      <c r="F675" s="31">
        <f t="shared" ref="F675:H675" si="343">F676</f>
        <v>1.35</v>
      </c>
      <c r="G675" s="31">
        <f t="shared" si="343"/>
        <v>1.35</v>
      </c>
      <c r="H675" s="7">
        <f t="shared" si="343"/>
        <v>1.3260000000000001</v>
      </c>
      <c r="I675" s="31">
        <f t="shared" si="333"/>
        <v>82.875</v>
      </c>
      <c r="J675" s="31">
        <f t="shared" si="334"/>
        <v>98.222222222222229</v>
      </c>
    </row>
    <row r="676" spans="1:10">
      <c r="A676" s="43" t="s">
        <v>162</v>
      </c>
      <c r="B676" s="44" t="s">
        <v>447</v>
      </c>
      <c r="C676" s="44" t="s">
        <v>163</v>
      </c>
      <c r="D676" s="31">
        <v>1.6</v>
      </c>
      <c r="E676" s="31">
        <f>ведомство!H896</f>
        <v>1.6</v>
      </c>
      <c r="F676" s="31">
        <f>ведомство!I896</f>
        <v>1.35</v>
      </c>
      <c r="G676" s="31">
        <f>ведомство!J896</f>
        <v>1.35</v>
      </c>
      <c r="H676" s="7">
        <f>ведомство!K896</f>
        <v>1.3260000000000001</v>
      </c>
      <c r="I676" s="31">
        <f t="shared" si="333"/>
        <v>82.875</v>
      </c>
      <c r="J676" s="31">
        <f t="shared" si="334"/>
        <v>98.222222222222229</v>
      </c>
    </row>
    <row r="677" spans="1:10">
      <c r="A677" s="43" t="s">
        <v>146</v>
      </c>
      <c r="B677" s="44" t="s">
        <v>448</v>
      </c>
      <c r="C677" s="44" t="s">
        <v>0</v>
      </c>
      <c r="D677" s="31">
        <v>19417.099999999999</v>
      </c>
      <c r="E677" s="31">
        <f>E678+E680+E682</f>
        <v>23876.106330000002</v>
      </c>
      <c r="F677" s="31">
        <f t="shared" ref="F677:H677" si="344">F678+F680+F682</f>
        <v>16081.806329999999</v>
      </c>
      <c r="G677" s="31">
        <f t="shared" si="344"/>
        <v>16081.806329999999</v>
      </c>
      <c r="H677" s="7">
        <f t="shared" si="344"/>
        <v>15333.938960000001</v>
      </c>
      <c r="I677" s="31">
        <f t="shared" si="333"/>
        <v>64.222946355089377</v>
      </c>
      <c r="J677" s="31">
        <f t="shared" si="334"/>
        <v>95.349605917061197</v>
      </c>
    </row>
    <row r="678" spans="1:10" ht="38.25">
      <c r="A678" s="43" t="s">
        <v>148</v>
      </c>
      <c r="B678" s="44" t="s">
        <v>448</v>
      </c>
      <c r="C678" s="44" t="s">
        <v>149</v>
      </c>
      <c r="D678" s="31">
        <v>18623.3</v>
      </c>
      <c r="E678" s="31">
        <f>E679</f>
        <v>22959.374360000002</v>
      </c>
      <c r="F678" s="31">
        <f t="shared" ref="F678:H678" si="345">F679</f>
        <v>15523.37436</v>
      </c>
      <c r="G678" s="31">
        <f t="shared" si="345"/>
        <v>15523.37436</v>
      </c>
      <c r="H678" s="7">
        <f t="shared" si="345"/>
        <v>14863.655790000001</v>
      </c>
      <c r="I678" s="31">
        <f t="shared" si="333"/>
        <v>64.738940865460066</v>
      </c>
      <c r="J678" s="31">
        <f t="shared" si="334"/>
        <v>95.750160018688106</v>
      </c>
    </row>
    <row r="679" spans="1:10">
      <c r="A679" s="43" t="s">
        <v>150</v>
      </c>
      <c r="B679" s="44" t="s">
        <v>448</v>
      </c>
      <c r="C679" s="44" t="s">
        <v>151</v>
      </c>
      <c r="D679" s="31">
        <v>18623.3</v>
      </c>
      <c r="E679" s="31">
        <f>ведомство!H899</f>
        <v>22959.374360000002</v>
      </c>
      <c r="F679" s="31">
        <f>ведомство!I899</f>
        <v>15523.37436</v>
      </c>
      <c r="G679" s="31">
        <f>ведомство!J899</f>
        <v>15523.37436</v>
      </c>
      <c r="H679" s="7">
        <f>ведомство!K899</f>
        <v>14863.655790000001</v>
      </c>
      <c r="I679" s="31">
        <f t="shared" si="333"/>
        <v>64.738940865460066</v>
      </c>
      <c r="J679" s="31">
        <f t="shared" si="334"/>
        <v>95.750160018688106</v>
      </c>
    </row>
    <row r="680" spans="1:10">
      <c r="A680" s="43" t="s">
        <v>152</v>
      </c>
      <c r="B680" s="44" t="s">
        <v>448</v>
      </c>
      <c r="C680" s="44" t="s">
        <v>153</v>
      </c>
      <c r="D680" s="31">
        <v>792.9</v>
      </c>
      <c r="E680" s="31">
        <f>E681</f>
        <v>915.83196999999996</v>
      </c>
      <c r="F680" s="31">
        <f t="shared" ref="F680:H680" si="346">F681</f>
        <v>557.63197000000002</v>
      </c>
      <c r="G680" s="31">
        <f t="shared" si="346"/>
        <v>557.63197000000002</v>
      </c>
      <c r="H680" s="7">
        <f t="shared" si="346"/>
        <v>470.28316999999998</v>
      </c>
      <c r="I680" s="31">
        <f t="shared" si="333"/>
        <v>51.350377078450315</v>
      </c>
      <c r="J680" s="31">
        <f t="shared" si="334"/>
        <v>84.335761810787133</v>
      </c>
    </row>
    <row r="681" spans="1:10" ht="25.5">
      <c r="A681" s="43" t="s">
        <v>154</v>
      </c>
      <c r="B681" s="44" t="s">
        <v>448</v>
      </c>
      <c r="C681" s="44" t="s">
        <v>155</v>
      </c>
      <c r="D681" s="31">
        <v>792.9</v>
      </c>
      <c r="E681" s="31">
        <f>ведомство!H901</f>
        <v>915.83196999999996</v>
      </c>
      <c r="F681" s="31">
        <f>ведомство!I901</f>
        <v>557.63197000000002</v>
      </c>
      <c r="G681" s="31">
        <f>ведомство!J901</f>
        <v>557.63197000000002</v>
      </c>
      <c r="H681" s="7">
        <f>ведомство!K901</f>
        <v>470.28316999999998</v>
      </c>
      <c r="I681" s="31">
        <f t="shared" si="333"/>
        <v>51.350377078450315</v>
      </c>
      <c r="J681" s="31">
        <f t="shared" si="334"/>
        <v>84.335761810787133</v>
      </c>
    </row>
    <row r="682" spans="1:10">
      <c r="A682" s="43" t="s">
        <v>160</v>
      </c>
      <c r="B682" s="44" t="s">
        <v>448</v>
      </c>
      <c r="C682" s="44" t="s">
        <v>161</v>
      </c>
      <c r="D682" s="31">
        <v>0.9</v>
      </c>
      <c r="E682" s="31">
        <f>E683</f>
        <v>0.9</v>
      </c>
      <c r="F682" s="31">
        <f t="shared" ref="F682:H682" si="347">F683</f>
        <v>0.8</v>
      </c>
      <c r="G682" s="31">
        <f t="shared" si="347"/>
        <v>0.8</v>
      </c>
      <c r="H682" s="7">
        <f t="shared" si="347"/>
        <v>0</v>
      </c>
      <c r="I682" s="31">
        <f t="shared" si="333"/>
        <v>0</v>
      </c>
      <c r="J682" s="31">
        <f t="shared" si="334"/>
        <v>0</v>
      </c>
    </row>
    <row r="683" spans="1:10">
      <c r="A683" s="43" t="s">
        <v>162</v>
      </c>
      <c r="B683" s="44" t="s">
        <v>448</v>
      </c>
      <c r="C683" s="44" t="s">
        <v>163</v>
      </c>
      <c r="D683" s="31">
        <v>0.9</v>
      </c>
      <c r="E683" s="31">
        <f>ведомство!H903</f>
        <v>0.9</v>
      </c>
      <c r="F683" s="31">
        <f>ведомство!I903</f>
        <v>0.8</v>
      </c>
      <c r="G683" s="31">
        <f>ведомство!J903</f>
        <v>0.8</v>
      </c>
      <c r="H683" s="7">
        <f>ведомство!K903</f>
        <v>0</v>
      </c>
      <c r="I683" s="31">
        <f t="shared" si="333"/>
        <v>0</v>
      </c>
      <c r="J683" s="31">
        <f t="shared" si="334"/>
        <v>0</v>
      </c>
    </row>
    <row r="684" spans="1:10">
      <c r="A684" s="43" t="s">
        <v>128</v>
      </c>
      <c r="B684" s="44" t="s">
        <v>208</v>
      </c>
      <c r="C684" s="44" t="s">
        <v>0</v>
      </c>
      <c r="D684" s="31">
        <v>718344.1</v>
      </c>
      <c r="E684" s="31">
        <f>E685</f>
        <v>718344.10783999995</v>
      </c>
      <c r="F684" s="31">
        <f t="shared" ref="F684:H684" si="348">F685</f>
        <v>539095.15296999994</v>
      </c>
      <c r="G684" s="31">
        <f t="shared" si="348"/>
        <v>539095.15296999994</v>
      </c>
      <c r="H684" s="7">
        <f t="shared" si="348"/>
        <v>539095.15296999994</v>
      </c>
      <c r="I684" s="31">
        <f t="shared" si="333"/>
        <v>75.046923485043067</v>
      </c>
      <c r="J684" s="31">
        <f t="shared" si="334"/>
        <v>100</v>
      </c>
    </row>
    <row r="685" spans="1:10" ht="25.5">
      <c r="A685" s="43" t="s">
        <v>130</v>
      </c>
      <c r="B685" s="44" t="s">
        <v>208</v>
      </c>
      <c r="C685" s="44" t="s">
        <v>131</v>
      </c>
      <c r="D685" s="31">
        <v>718344.1</v>
      </c>
      <c r="E685" s="31">
        <f>E686+E687</f>
        <v>718344.10783999995</v>
      </c>
      <c r="F685" s="31">
        <f t="shared" ref="F685:H685" si="349">F686+F687</f>
        <v>539095.15296999994</v>
      </c>
      <c r="G685" s="31">
        <f t="shared" si="349"/>
        <v>539095.15296999994</v>
      </c>
      <c r="H685" s="7">
        <f t="shared" si="349"/>
        <v>539095.15296999994</v>
      </c>
      <c r="I685" s="31">
        <f t="shared" si="333"/>
        <v>75.046923485043067</v>
      </c>
      <c r="J685" s="31">
        <f t="shared" si="334"/>
        <v>100</v>
      </c>
    </row>
    <row r="686" spans="1:10">
      <c r="A686" s="43" t="s">
        <v>132</v>
      </c>
      <c r="B686" s="44" t="s">
        <v>208</v>
      </c>
      <c r="C686" s="44" t="s">
        <v>133</v>
      </c>
      <c r="D686" s="31">
        <v>693872</v>
      </c>
      <c r="E686" s="31">
        <f>ведомство!H857+ведомство!H810+ведомство!H820+ведомство!H198</f>
        <v>693872.04983999999</v>
      </c>
      <c r="F686" s="31">
        <f>ведомство!I857+ведомство!I810+ведомство!I820+ведомство!I198</f>
        <v>521735.55996999994</v>
      </c>
      <c r="G686" s="31">
        <f>ведомство!J857+ведомство!J810+ведомство!J820+ведомство!J198</f>
        <v>521735.55996999994</v>
      </c>
      <c r="H686" s="7">
        <f>ведомство!K857+ведомство!K810+ведомство!K820+ведомство!K198</f>
        <v>521735.55996999994</v>
      </c>
      <c r="I686" s="31">
        <f t="shared" si="333"/>
        <v>75.191897424072209</v>
      </c>
      <c r="J686" s="31">
        <f t="shared" si="334"/>
        <v>100</v>
      </c>
    </row>
    <row r="687" spans="1:10">
      <c r="A687" s="43" t="s">
        <v>165</v>
      </c>
      <c r="B687" s="44" t="s">
        <v>208</v>
      </c>
      <c r="C687" s="44" t="s">
        <v>166</v>
      </c>
      <c r="D687" s="31">
        <v>24472.1</v>
      </c>
      <c r="E687" s="31">
        <f>ведомство!H858</f>
        <v>24472.057999999997</v>
      </c>
      <c r="F687" s="31">
        <f>ведомство!I858</f>
        <v>17359.593000000001</v>
      </c>
      <c r="G687" s="31">
        <f>ведомство!J858</f>
        <v>17359.593000000001</v>
      </c>
      <c r="H687" s="7">
        <f>ведомство!K858</f>
        <v>17359.593000000001</v>
      </c>
      <c r="I687" s="31">
        <f t="shared" si="333"/>
        <v>70.936383854598589</v>
      </c>
      <c r="J687" s="31">
        <f t="shared" si="334"/>
        <v>100</v>
      </c>
    </row>
    <row r="688" spans="1:10" ht="51">
      <c r="A688" s="43" t="s">
        <v>432</v>
      </c>
      <c r="B688" s="44" t="s">
        <v>433</v>
      </c>
      <c r="C688" s="44" t="s">
        <v>0</v>
      </c>
      <c r="D688" s="31">
        <v>3095.6</v>
      </c>
      <c r="E688" s="31">
        <f>E689</f>
        <v>204.34379999999999</v>
      </c>
      <c r="F688" s="31">
        <f t="shared" ref="F688:H689" si="350">F689</f>
        <v>0</v>
      </c>
      <c r="G688" s="31">
        <f t="shared" si="350"/>
        <v>0</v>
      </c>
      <c r="H688" s="7">
        <f t="shared" si="350"/>
        <v>0</v>
      </c>
      <c r="I688" s="31">
        <f t="shared" si="333"/>
        <v>0</v>
      </c>
      <c r="J688" s="31">
        <v>0</v>
      </c>
    </row>
    <row r="689" spans="1:10">
      <c r="A689" s="43" t="s">
        <v>160</v>
      </c>
      <c r="B689" s="44" t="s">
        <v>433</v>
      </c>
      <c r="C689" s="44" t="s">
        <v>161</v>
      </c>
      <c r="D689" s="31">
        <v>3095.6</v>
      </c>
      <c r="E689" s="31">
        <f>E690</f>
        <v>204.34379999999999</v>
      </c>
      <c r="F689" s="31">
        <f t="shared" si="350"/>
        <v>0</v>
      </c>
      <c r="G689" s="31">
        <f t="shared" si="350"/>
        <v>0</v>
      </c>
      <c r="H689" s="7">
        <f t="shared" si="350"/>
        <v>0</v>
      </c>
      <c r="I689" s="31">
        <f t="shared" si="333"/>
        <v>0</v>
      </c>
      <c r="J689" s="31">
        <v>0</v>
      </c>
    </row>
    <row r="690" spans="1:10">
      <c r="A690" s="43" t="s">
        <v>434</v>
      </c>
      <c r="B690" s="44" t="s">
        <v>433</v>
      </c>
      <c r="C690" s="44" t="s">
        <v>435</v>
      </c>
      <c r="D690" s="31">
        <v>3095.6</v>
      </c>
      <c r="E690" s="31">
        <f>ведомство!H861</f>
        <v>204.34379999999999</v>
      </c>
      <c r="F690" s="31">
        <f>ведомство!I861</f>
        <v>0</v>
      </c>
      <c r="G690" s="31">
        <f>ведомство!J861</f>
        <v>0</v>
      </c>
      <c r="H690" s="7">
        <f>ведомство!K861</f>
        <v>0</v>
      </c>
      <c r="I690" s="31">
        <f t="shared" si="333"/>
        <v>0</v>
      </c>
      <c r="J690" s="31">
        <v>0</v>
      </c>
    </row>
    <row r="691" spans="1:10" ht="25.5">
      <c r="A691" s="43" t="s">
        <v>113</v>
      </c>
      <c r="B691" s="44" t="s">
        <v>209</v>
      </c>
      <c r="C691" s="44" t="s">
        <v>0</v>
      </c>
      <c r="D691" s="31">
        <v>83856.600000000006</v>
      </c>
      <c r="E691" s="31">
        <f>E692</f>
        <v>83856.600000000006</v>
      </c>
      <c r="F691" s="31">
        <f t="shared" ref="F691:H692" si="351">F692</f>
        <v>31190.14572</v>
      </c>
      <c r="G691" s="31">
        <f t="shared" si="351"/>
        <v>31190.14572</v>
      </c>
      <c r="H691" s="7">
        <f t="shared" si="351"/>
        <v>31190.14572</v>
      </c>
      <c r="I691" s="31">
        <f t="shared" si="333"/>
        <v>37.194622391081914</v>
      </c>
      <c r="J691" s="31">
        <f t="shared" si="334"/>
        <v>100</v>
      </c>
    </row>
    <row r="692" spans="1:10">
      <c r="A692" s="43" t="s">
        <v>115</v>
      </c>
      <c r="B692" s="44" t="s">
        <v>209</v>
      </c>
      <c r="C692" s="44" t="s">
        <v>116</v>
      </c>
      <c r="D692" s="31">
        <v>83856.600000000006</v>
      </c>
      <c r="E692" s="31">
        <f>E693</f>
        <v>83856.600000000006</v>
      </c>
      <c r="F692" s="31">
        <f t="shared" si="351"/>
        <v>31190.14572</v>
      </c>
      <c r="G692" s="31">
        <f t="shared" si="351"/>
        <v>31190.14572</v>
      </c>
      <c r="H692" s="7">
        <f t="shared" si="351"/>
        <v>31190.14572</v>
      </c>
      <c r="I692" s="31">
        <f t="shared" si="333"/>
        <v>37.194622391081914</v>
      </c>
      <c r="J692" s="31">
        <f t="shared" si="334"/>
        <v>100</v>
      </c>
    </row>
    <row r="693" spans="1:10" ht="63.75">
      <c r="A693" s="43" t="s">
        <v>117</v>
      </c>
      <c r="B693" s="44" t="s">
        <v>209</v>
      </c>
      <c r="C693" s="44" t="s">
        <v>118</v>
      </c>
      <c r="D693" s="31">
        <v>83856.600000000006</v>
      </c>
      <c r="E693" s="31">
        <f>ведомство!H201</f>
        <v>83856.600000000006</v>
      </c>
      <c r="F693" s="31">
        <f>ведомство!I201</f>
        <v>31190.14572</v>
      </c>
      <c r="G693" s="31">
        <f>ведомство!J201</f>
        <v>31190.14572</v>
      </c>
      <c r="H693" s="7">
        <f>ведомство!K201</f>
        <v>31190.14572</v>
      </c>
      <c r="I693" s="31">
        <f t="shared" si="333"/>
        <v>37.194622391081914</v>
      </c>
      <c r="J693" s="31">
        <f t="shared" si="334"/>
        <v>100</v>
      </c>
    </row>
    <row r="694" spans="1:10">
      <c r="A694" s="43" t="s">
        <v>436</v>
      </c>
      <c r="B694" s="44" t="s">
        <v>437</v>
      </c>
      <c r="C694" s="44" t="s">
        <v>0</v>
      </c>
      <c r="D694" s="31">
        <v>6352</v>
      </c>
      <c r="E694" s="31">
        <f>E695+E697+E700</f>
        <v>6352</v>
      </c>
      <c r="F694" s="31">
        <f t="shared" ref="F694:H694" si="352">F695+F697+F700</f>
        <v>1662.3775000000001</v>
      </c>
      <c r="G694" s="31">
        <f t="shared" si="352"/>
        <v>1662.3775000000001</v>
      </c>
      <c r="H694" s="7">
        <f t="shared" si="352"/>
        <v>1662.3775000000001</v>
      </c>
      <c r="I694" s="31">
        <f t="shared" si="333"/>
        <v>26.170930415617129</v>
      </c>
      <c r="J694" s="31">
        <f t="shared" si="334"/>
        <v>100</v>
      </c>
    </row>
    <row r="695" spans="1:10">
      <c r="A695" s="43" t="s">
        <v>152</v>
      </c>
      <c r="B695" s="44" t="s">
        <v>437</v>
      </c>
      <c r="C695" s="44" t="s">
        <v>153</v>
      </c>
      <c r="D695" s="31">
        <v>4677.8999999999996</v>
      </c>
      <c r="E695" s="31">
        <f>E696</f>
        <v>4677.942</v>
      </c>
      <c r="F695" s="31">
        <f t="shared" ref="F695:H695" si="353">F696</f>
        <v>239.584</v>
      </c>
      <c r="G695" s="31">
        <f t="shared" si="353"/>
        <v>239.584</v>
      </c>
      <c r="H695" s="7">
        <f t="shared" si="353"/>
        <v>239.584</v>
      </c>
      <c r="I695" s="31">
        <f t="shared" si="333"/>
        <v>5.1215684161966948</v>
      </c>
      <c r="J695" s="31">
        <f t="shared" si="334"/>
        <v>100</v>
      </c>
    </row>
    <row r="696" spans="1:10" ht="25.5">
      <c r="A696" s="43" t="s">
        <v>154</v>
      </c>
      <c r="B696" s="44" t="s">
        <v>437</v>
      </c>
      <c r="C696" s="44" t="s">
        <v>155</v>
      </c>
      <c r="D696" s="31">
        <v>4677.8999999999996</v>
      </c>
      <c r="E696" s="31">
        <f>ведомство!H864</f>
        <v>4677.942</v>
      </c>
      <c r="F696" s="31">
        <f>ведомство!I864</f>
        <v>239.584</v>
      </c>
      <c r="G696" s="31">
        <f>ведомство!J864</f>
        <v>239.584</v>
      </c>
      <c r="H696" s="7">
        <f>ведомство!K864</f>
        <v>239.584</v>
      </c>
      <c r="I696" s="31">
        <f t="shared" si="333"/>
        <v>5.1215684161966948</v>
      </c>
      <c r="J696" s="31">
        <f t="shared" si="334"/>
        <v>100</v>
      </c>
    </row>
    <row r="697" spans="1:10">
      <c r="A697" s="43" t="s">
        <v>156</v>
      </c>
      <c r="B697" s="44" t="s">
        <v>437</v>
      </c>
      <c r="C697" s="44" t="s">
        <v>157</v>
      </c>
      <c r="D697" s="31">
        <v>650.1</v>
      </c>
      <c r="E697" s="31">
        <f>E698+E699</f>
        <v>650.05799999999999</v>
      </c>
      <c r="F697" s="31">
        <f t="shared" ref="F697:H697" si="354">F698+F699</f>
        <v>398.79349999999999</v>
      </c>
      <c r="G697" s="31">
        <f t="shared" si="354"/>
        <v>398.79349999999999</v>
      </c>
      <c r="H697" s="7">
        <f t="shared" si="354"/>
        <v>398.79349999999999</v>
      </c>
      <c r="I697" s="31">
        <f t="shared" si="333"/>
        <v>61.347372080645115</v>
      </c>
      <c r="J697" s="31">
        <f t="shared" si="334"/>
        <v>100</v>
      </c>
    </row>
    <row r="698" spans="1:10">
      <c r="A698" s="43" t="s">
        <v>438</v>
      </c>
      <c r="B698" s="44" t="s">
        <v>437</v>
      </c>
      <c r="C698" s="44" t="s">
        <v>439</v>
      </c>
      <c r="D698" s="31">
        <v>225</v>
      </c>
      <c r="E698" s="31">
        <f>ведомство!H866</f>
        <v>225</v>
      </c>
      <c r="F698" s="31">
        <f>ведомство!I866</f>
        <v>125</v>
      </c>
      <c r="G698" s="31">
        <f>ведомство!J866</f>
        <v>125</v>
      </c>
      <c r="H698" s="7">
        <f>ведомство!K866</f>
        <v>125</v>
      </c>
      <c r="I698" s="31">
        <f t="shared" si="333"/>
        <v>55.555555555555557</v>
      </c>
      <c r="J698" s="31">
        <f t="shared" si="334"/>
        <v>100</v>
      </c>
    </row>
    <row r="699" spans="1:10">
      <c r="A699" s="43" t="s">
        <v>158</v>
      </c>
      <c r="B699" s="44" t="s">
        <v>437</v>
      </c>
      <c r="C699" s="44" t="s">
        <v>159</v>
      </c>
      <c r="D699" s="31">
        <v>425.1</v>
      </c>
      <c r="E699" s="31">
        <f>ведомство!H867</f>
        <v>425.05799999999999</v>
      </c>
      <c r="F699" s="31">
        <f>ведомство!I867</f>
        <v>273.79349999999999</v>
      </c>
      <c r="G699" s="31">
        <f>ведомство!J867</f>
        <v>273.79349999999999</v>
      </c>
      <c r="H699" s="7">
        <f>ведомство!K867</f>
        <v>273.79349999999999</v>
      </c>
      <c r="I699" s="31">
        <f t="shared" si="333"/>
        <v>64.413209491410583</v>
      </c>
      <c r="J699" s="31">
        <f t="shared" si="334"/>
        <v>100</v>
      </c>
    </row>
    <row r="700" spans="1:10" ht="25.5">
      <c r="A700" s="43" t="s">
        <v>130</v>
      </c>
      <c r="B700" s="44" t="s">
        <v>437</v>
      </c>
      <c r="C700" s="44" t="s">
        <v>131</v>
      </c>
      <c r="D700" s="31">
        <v>1024</v>
      </c>
      <c r="E700" s="31">
        <f>E701</f>
        <v>1024</v>
      </c>
      <c r="F700" s="31">
        <f t="shared" ref="F700:H700" si="355">F701</f>
        <v>1024</v>
      </c>
      <c r="G700" s="31">
        <f t="shared" si="355"/>
        <v>1024</v>
      </c>
      <c r="H700" s="7">
        <f t="shared" si="355"/>
        <v>1024</v>
      </c>
      <c r="I700" s="31">
        <f t="shared" si="333"/>
        <v>100</v>
      </c>
      <c r="J700" s="31">
        <f t="shared" si="334"/>
        <v>100</v>
      </c>
    </row>
    <row r="701" spans="1:10" ht="25.5">
      <c r="A701" s="43" t="s">
        <v>248</v>
      </c>
      <c r="B701" s="44" t="s">
        <v>437</v>
      </c>
      <c r="C701" s="44" t="s">
        <v>249</v>
      </c>
      <c r="D701" s="31">
        <v>1024</v>
      </c>
      <c r="E701" s="31">
        <f>ведомство!H869</f>
        <v>1024</v>
      </c>
      <c r="F701" s="31">
        <f>ведомство!I869</f>
        <v>1024</v>
      </c>
      <c r="G701" s="31">
        <f>ведомство!J869</f>
        <v>1024</v>
      </c>
      <c r="H701" s="7">
        <f>ведомство!K869</f>
        <v>1024</v>
      </c>
      <c r="I701" s="31">
        <f t="shared" si="333"/>
        <v>100</v>
      </c>
      <c r="J701" s="31">
        <f t="shared" si="334"/>
        <v>100</v>
      </c>
    </row>
    <row r="702" spans="1:10" ht="25.5">
      <c r="A702" s="43" t="s">
        <v>440</v>
      </c>
      <c r="B702" s="44" t="s">
        <v>441</v>
      </c>
      <c r="C702" s="44" t="s">
        <v>0</v>
      </c>
      <c r="D702" s="31">
        <v>2150</v>
      </c>
      <c r="E702" s="31">
        <f>E703</f>
        <v>2150</v>
      </c>
      <c r="F702" s="31">
        <f t="shared" ref="F702:H703" si="356">F703</f>
        <v>2075</v>
      </c>
      <c r="G702" s="31">
        <f t="shared" si="356"/>
        <v>2075</v>
      </c>
      <c r="H702" s="7">
        <f t="shared" si="356"/>
        <v>2075</v>
      </c>
      <c r="I702" s="31">
        <f t="shared" si="333"/>
        <v>96.511627906976756</v>
      </c>
      <c r="J702" s="31">
        <f t="shared" si="334"/>
        <v>100</v>
      </c>
    </row>
    <row r="703" spans="1:10">
      <c r="A703" s="43" t="s">
        <v>105</v>
      </c>
      <c r="B703" s="44" t="s">
        <v>441</v>
      </c>
      <c r="C703" s="44" t="s">
        <v>106</v>
      </c>
      <c r="D703" s="31">
        <v>2150</v>
      </c>
      <c r="E703" s="31">
        <f>E704</f>
        <v>2150</v>
      </c>
      <c r="F703" s="31">
        <f t="shared" si="356"/>
        <v>2075</v>
      </c>
      <c r="G703" s="31">
        <f t="shared" si="356"/>
        <v>2075</v>
      </c>
      <c r="H703" s="7">
        <f t="shared" si="356"/>
        <v>2075</v>
      </c>
      <c r="I703" s="31">
        <f t="shared" si="333"/>
        <v>96.511627906976756</v>
      </c>
      <c r="J703" s="31">
        <f t="shared" si="334"/>
        <v>100</v>
      </c>
    </row>
    <row r="704" spans="1:10">
      <c r="A704" s="43" t="s">
        <v>144</v>
      </c>
      <c r="B704" s="44" t="s">
        <v>441</v>
      </c>
      <c r="C704" s="44" t="s">
        <v>145</v>
      </c>
      <c r="D704" s="31">
        <v>2150</v>
      </c>
      <c r="E704" s="31">
        <f>ведомство!H872</f>
        <v>2150</v>
      </c>
      <c r="F704" s="31">
        <f>ведомство!I872</f>
        <v>2075</v>
      </c>
      <c r="G704" s="31">
        <f>ведомство!J872</f>
        <v>2075</v>
      </c>
      <c r="H704" s="7">
        <f>ведомство!K872</f>
        <v>2075</v>
      </c>
      <c r="I704" s="31">
        <f t="shared" si="333"/>
        <v>96.511627906976756</v>
      </c>
      <c r="J704" s="31">
        <f t="shared" si="334"/>
        <v>100</v>
      </c>
    </row>
    <row r="705" spans="1:10">
      <c r="A705" s="40" t="s">
        <v>0</v>
      </c>
      <c r="B705" s="65" t="s">
        <v>0</v>
      </c>
      <c r="C705" s="41" t="s">
        <v>0</v>
      </c>
      <c r="D705" s="42" t="s">
        <v>0</v>
      </c>
      <c r="E705" s="42"/>
      <c r="F705" s="42"/>
      <c r="G705" s="42"/>
      <c r="H705" s="5"/>
      <c r="I705" s="31"/>
      <c r="J705" s="31"/>
    </row>
    <row r="706" spans="1:10" ht="38.25">
      <c r="A706" s="40" t="s">
        <v>544</v>
      </c>
      <c r="B706" s="41" t="s">
        <v>545</v>
      </c>
      <c r="C706" s="41" t="s">
        <v>0</v>
      </c>
      <c r="D706" s="42">
        <v>1278582</v>
      </c>
      <c r="E706" s="42">
        <f>E707+E846+E857</f>
        <v>1298550</v>
      </c>
      <c r="F706" s="42">
        <f t="shared" ref="F706:H706" si="357">F707+F846+F857</f>
        <v>881281.13587999996</v>
      </c>
      <c r="G706" s="42">
        <f t="shared" si="357"/>
        <v>879840.44128000003</v>
      </c>
      <c r="H706" s="5">
        <f t="shared" si="357"/>
        <v>879318.13497000001</v>
      </c>
      <c r="I706" s="42">
        <f t="shared" si="333"/>
        <v>67.715385235069888</v>
      </c>
      <c r="J706" s="42">
        <f t="shared" si="334"/>
        <v>99.777255993566712</v>
      </c>
    </row>
    <row r="707" spans="1:10" ht="25.5">
      <c r="A707" s="40" t="s">
        <v>562</v>
      </c>
      <c r="B707" s="41" t="s">
        <v>563</v>
      </c>
      <c r="C707" s="41" t="s">
        <v>0</v>
      </c>
      <c r="D707" s="42">
        <v>1065632.8</v>
      </c>
      <c r="E707" s="42">
        <f>E708+E711+E714+E717+E720+E723+E726+E729+E732+E735+E738+E741+E744+E747+E750+E753+E756+E759+E762+E765+E768+E771+E776+E780+E783+E786+E789+E792+E795+E798+E801+E804+E807+E811+E814+E817+E820+E823+E826+E829+E832+E835+E838+E842</f>
        <v>1085600.7999999998</v>
      </c>
      <c r="F707" s="42">
        <f t="shared" ref="F707:H707" si="358">F708+F711+F714+F717+F720+F723+F726+F729+F732+F735+F738+F741+F744+F747+F750+F753+F756+F759+F762+F765+F768+F771+F776+F780+F783+F786+F789+F792+F795+F798+F801+F804+F807+F811+F814+F817+F820+F823+F826+F829+F832+F835+F838+F842</f>
        <v>720652.01367000001</v>
      </c>
      <c r="G707" s="42">
        <f t="shared" si="358"/>
        <v>719250.40907000005</v>
      </c>
      <c r="H707" s="5">
        <f t="shared" si="358"/>
        <v>719065.33283000009</v>
      </c>
      <c r="I707" s="42">
        <f t="shared" si="333"/>
        <v>66.236625178426564</v>
      </c>
      <c r="J707" s="42">
        <f t="shared" si="334"/>
        <v>99.77982704413472</v>
      </c>
    </row>
    <row r="708" spans="1:10">
      <c r="A708" s="43" t="s">
        <v>564</v>
      </c>
      <c r="B708" s="44" t="s">
        <v>565</v>
      </c>
      <c r="C708" s="44" t="s">
        <v>0</v>
      </c>
      <c r="D708" s="31">
        <v>611.1</v>
      </c>
      <c r="E708" s="31">
        <f>E709</f>
        <v>611.1</v>
      </c>
      <c r="F708" s="31">
        <f t="shared" ref="F708:H709" si="359">F709</f>
        <v>611.1</v>
      </c>
      <c r="G708" s="31">
        <f t="shared" si="359"/>
        <v>611.1</v>
      </c>
      <c r="H708" s="7">
        <f t="shared" si="359"/>
        <v>611.1</v>
      </c>
      <c r="I708" s="31">
        <f t="shared" si="333"/>
        <v>100</v>
      </c>
      <c r="J708" s="31">
        <f t="shared" si="334"/>
        <v>100</v>
      </c>
    </row>
    <row r="709" spans="1:10">
      <c r="A709" s="43" t="s">
        <v>160</v>
      </c>
      <c r="B709" s="44" t="s">
        <v>565</v>
      </c>
      <c r="C709" s="44" t="s">
        <v>161</v>
      </c>
      <c r="D709" s="31">
        <v>611.1</v>
      </c>
      <c r="E709" s="31">
        <f>E710</f>
        <v>611.1</v>
      </c>
      <c r="F709" s="31">
        <f t="shared" si="359"/>
        <v>611.1</v>
      </c>
      <c r="G709" s="31">
        <f t="shared" si="359"/>
        <v>611.1</v>
      </c>
      <c r="H709" s="7">
        <f t="shared" si="359"/>
        <v>611.1</v>
      </c>
      <c r="I709" s="31">
        <f t="shared" si="333"/>
        <v>100</v>
      </c>
      <c r="J709" s="31">
        <f t="shared" si="334"/>
        <v>100</v>
      </c>
    </row>
    <row r="710" spans="1:10" ht="25.5">
      <c r="A710" s="43" t="s">
        <v>269</v>
      </c>
      <c r="B710" s="44" t="s">
        <v>565</v>
      </c>
      <c r="C710" s="44" t="s">
        <v>270</v>
      </c>
      <c r="D710" s="31">
        <v>611.1</v>
      </c>
      <c r="E710" s="31">
        <f>ведомство!H1248</f>
        <v>611.1</v>
      </c>
      <c r="F710" s="31">
        <f>ведомство!I1248</f>
        <v>611.1</v>
      </c>
      <c r="G710" s="31">
        <f>ведомство!J1248</f>
        <v>611.1</v>
      </c>
      <c r="H710" s="7">
        <f>ведомство!K1248</f>
        <v>611.1</v>
      </c>
      <c r="I710" s="31">
        <f t="shared" si="333"/>
        <v>100</v>
      </c>
      <c r="J710" s="31">
        <f t="shared" si="334"/>
        <v>100</v>
      </c>
    </row>
    <row r="711" spans="1:10" ht="25.5">
      <c r="A711" s="43" t="s">
        <v>566</v>
      </c>
      <c r="B711" s="44" t="s">
        <v>567</v>
      </c>
      <c r="C711" s="44" t="s">
        <v>0</v>
      </c>
      <c r="D711" s="31">
        <v>35647</v>
      </c>
      <c r="E711" s="31">
        <f>E712</f>
        <v>35647</v>
      </c>
      <c r="F711" s="31">
        <f t="shared" ref="F711:H712" si="360">F712</f>
        <v>35647</v>
      </c>
      <c r="G711" s="31">
        <f t="shared" si="360"/>
        <v>35647</v>
      </c>
      <c r="H711" s="7">
        <f t="shared" si="360"/>
        <v>35647</v>
      </c>
      <c r="I711" s="31">
        <f t="shared" si="333"/>
        <v>100</v>
      </c>
      <c r="J711" s="31">
        <f t="shared" si="334"/>
        <v>100</v>
      </c>
    </row>
    <row r="712" spans="1:10">
      <c r="A712" s="43" t="s">
        <v>160</v>
      </c>
      <c r="B712" s="44" t="s">
        <v>567</v>
      </c>
      <c r="C712" s="44" t="s">
        <v>161</v>
      </c>
      <c r="D712" s="31">
        <v>35647</v>
      </c>
      <c r="E712" s="31">
        <f>E713</f>
        <v>35647</v>
      </c>
      <c r="F712" s="31">
        <f t="shared" si="360"/>
        <v>35647</v>
      </c>
      <c r="G712" s="31">
        <f t="shared" si="360"/>
        <v>35647</v>
      </c>
      <c r="H712" s="7">
        <f t="shared" si="360"/>
        <v>35647</v>
      </c>
      <c r="I712" s="31">
        <f t="shared" si="333"/>
        <v>100</v>
      </c>
      <c r="J712" s="31">
        <f t="shared" si="334"/>
        <v>100</v>
      </c>
    </row>
    <row r="713" spans="1:10" ht="25.5">
      <c r="A713" s="43" t="s">
        <v>269</v>
      </c>
      <c r="B713" s="44" t="s">
        <v>567</v>
      </c>
      <c r="C713" s="44" t="s">
        <v>270</v>
      </c>
      <c r="D713" s="31">
        <v>35647</v>
      </c>
      <c r="E713" s="31">
        <f>ведомство!H1251</f>
        <v>35647</v>
      </c>
      <c r="F713" s="31">
        <f>ведомство!I1251</f>
        <v>35647</v>
      </c>
      <c r="G713" s="31">
        <f>ведомство!J1251</f>
        <v>35647</v>
      </c>
      <c r="H713" s="7">
        <f>ведомство!K1251</f>
        <v>35647</v>
      </c>
      <c r="I713" s="31">
        <f t="shared" si="333"/>
        <v>100</v>
      </c>
      <c r="J713" s="31">
        <f t="shared" si="334"/>
        <v>100</v>
      </c>
    </row>
    <row r="714" spans="1:10" ht="25.5">
      <c r="A714" s="43" t="s">
        <v>568</v>
      </c>
      <c r="B714" s="44" t="s">
        <v>569</v>
      </c>
      <c r="C714" s="44" t="s">
        <v>0</v>
      </c>
      <c r="D714" s="31">
        <v>8508</v>
      </c>
      <c r="E714" s="31">
        <f>E715</f>
        <v>9950.5</v>
      </c>
      <c r="F714" s="31">
        <f t="shared" ref="F714:H715" si="361">F715</f>
        <v>1267.155</v>
      </c>
      <c r="G714" s="31">
        <f t="shared" si="361"/>
        <v>1267.155</v>
      </c>
      <c r="H714" s="7">
        <f t="shared" si="361"/>
        <v>1267.155</v>
      </c>
      <c r="I714" s="31">
        <f t="shared" si="333"/>
        <v>12.734586201698406</v>
      </c>
      <c r="J714" s="31">
        <f t="shared" si="334"/>
        <v>100</v>
      </c>
    </row>
    <row r="715" spans="1:10">
      <c r="A715" s="43" t="s">
        <v>160</v>
      </c>
      <c r="B715" s="44" t="s">
        <v>569</v>
      </c>
      <c r="C715" s="44" t="s">
        <v>161</v>
      </c>
      <c r="D715" s="31">
        <v>8508</v>
      </c>
      <c r="E715" s="31">
        <f>E716</f>
        <v>9950.5</v>
      </c>
      <c r="F715" s="31">
        <f t="shared" si="361"/>
        <v>1267.155</v>
      </c>
      <c r="G715" s="31">
        <f t="shared" si="361"/>
        <v>1267.155</v>
      </c>
      <c r="H715" s="7">
        <f t="shared" si="361"/>
        <v>1267.155</v>
      </c>
      <c r="I715" s="31">
        <f t="shared" si="333"/>
        <v>12.734586201698406</v>
      </c>
      <c r="J715" s="31">
        <f t="shared" si="334"/>
        <v>100</v>
      </c>
    </row>
    <row r="716" spans="1:10" ht="25.5">
      <c r="A716" s="43" t="s">
        <v>269</v>
      </c>
      <c r="B716" s="44" t="s">
        <v>569</v>
      </c>
      <c r="C716" s="44" t="s">
        <v>270</v>
      </c>
      <c r="D716" s="31">
        <v>8508</v>
      </c>
      <c r="E716" s="31">
        <f>ведомство!H1254</f>
        <v>9950.5</v>
      </c>
      <c r="F716" s="31">
        <f>ведомство!I1254</f>
        <v>1267.155</v>
      </c>
      <c r="G716" s="31">
        <f>ведомство!J1254</f>
        <v>1267.155</v>
      </c>
      <c r="H716" s="7">
        <f>ведомство!K1254</f>
        <v>1267.155</v>
      </c>
      <c r="I716" s="31">
        <f t="shared" si="333"/>
        <v>12.734586201698406</v>
      </c>
      <c r="J716" s="31">
        <f t="shared" si="334"/>
        <v>100</v>
      </c>
    </row>
    <row r="717" spans="1:10" ht="38.25">
      <c r="A717" s="43" t="s">
        <v>570</v>
      </c>
      <c r="B717" s="44" t="s">
        <v>571</v>
      </c>
      <c r="C717" s="44" t="s">
        <v>0</v>
      </c>
      <c r="D717" s="31">
        <v>25686.9</v>
      </c>
      <c r="E717" s="31">
        <f>E718</f>
        <v>16346.3</v>
      </c>
      <c r="F717" s="31">
        <f t="shared" ref="F717:H718" si="362">F718</f>
        <v>10868.728999999999</v>
      </c>
      <c r="G717" s="31">
        <f t="shared" si="362"/>
        <v>9668.7289999999994</v>
      </c>
      <c r="H717" s="7">
        <f t="shared" si="362"/>
        <v>9668.7289999999994</v>
      </c>
      <c r="I717" s="31">
        <f t="shared" si="333"/>
        <v>59.149342664700875</v>
      </c>
      <c r="J717" s="31">
        <f t="shared" si="334"/>
        <v>88.959150605374376</v>
      </c>
    </row>
    <row r="718" spans="1:10">
      <c r="A718" s="43" t="s">
        <v>160</v>
      </c>
      <c r="B718" s="44" t="s">
        <v>571</v>
      </c>
      <c r="C718" s="44" t="s">
        <v>161</v>
      </c>
      <c r="D718" s="31">
        <v>25686.9</v>
      </c>
      <c r="E718" s="31">
        <f>E719</f>
        <v>16346.3</v>
      </c>
      <c r="F718" s="31">
        <f t="shared" si="362"/>
        <v>10868.728999999999</v>
      </c>
      <c r="G718" s="31">
        <f t="shared" si="362"/>
        <v>9668.7289999999994</v>
      </c>
      <c r="H718" s="7">
        <f t="shared" si="362"/>
        <v>9668.7289999999994</v>
      </c>
      <c r="I718" s="31">
        <f t="shared" ref="I718:I781" si="363">H718/E718*100</f>
        <v>59.149342664700875</v>
      </c>
      <c r="J718" s="31">
        <f t="shared" ref="J718:J781" si="364">H718/F718*100</f>
        <v>88.959150605374376</v>
      </c>
    </row>
    <row r="719" spans="1:10" ht="25.5">
      <c r="A719" s="43" t="s">
        <v>269</v>
      </c>
      <c r="B719" s="44" t="s">
        <v>571</v>
      </c>
      <c r="C719" s="44" t="s">
        <v>270</v>
      </c>
      <c r="D719" s="31">
        <v>25686.9</v>
      </c>
      <c r="E719" s="31">
        <f>ведомство!H1257</f>
        <v>16346.3</v>
      </c>
      <c r="F719" s="31">
        <f>ведомство!I1257</f>
        <v>10868.728999999999</v>
      </c>
      <c r="G719" s="31">
        <f>ведомство!J1257</f>
        <v>9668.7289999999994</v>
      </c>
      <c r="H719" s="7">
        <f>ведомство!K1257</f>
        <v>9668.7289999999994</v>
      </c>
      <c r="I719" s="31">
        <f t="shared" si="363"/>
        <v>59.149342664700875</v>
      </c>
      <c r="J719" s="31">
        <f t="shared" si="364"/>
        <v>88.959150605374376</v>
      </c>
    </row>
    <row r="720" spans="1:10" ht="38.25">
      <c r="A720" s="43" t="s">
        <v>572</v>
      </c>
      <c r="B720" s="44" t="s">
        <v>573</v>
      </c>
      <c r="C720" s="44" t="s">
        <v>0</v>
      </c>
      <c r="D720" s="31">
        <v>3751.6</v>
      </c>
      <c r="E720" s="31">
        <f>E721</f>
        <v>950</v>
      </c>
      <c r="F720" s="31">
        <f t="shared" ref="F720:H721" si="365">F721</f>
        <v>0</v>
      </c>
      <c r="G720" s="31">
        <f t="shared" si="365"/>
        <v>0</v>
      </c>
      <c r="H720" s="7">
        <f t="shared" si="365"/>
        <v>0</v>
      </c>
      <c r="I720" s="31">
        <f t="shared" si="363"/>
        <v>0</v>
      </c>
      <c r="J720" s="31">
        <v>0</v>
      </c>
    </row>
    <row r="721" spans="1:10">
      <c r="A721" s="43" t="s">
        <v>160</v>
      </c>
      <c r="B721" s="44" t="s">
        <v>573</v>
      </c>
      <c r="C721" s="44" t="s">
        <v>161</v>
      </c>
      <c r="D721" s="31">
        <v>3751.6</v>
      </c>
      <c r="E721" s="31">
        <f>E722</f>
        <v>950</v>
      </c>
      <c r="F721" s="31">
        <f t="shared" si="365"/>
        <v>0</v>
      </c>
      <c r="G721" s="31">
        <f t="shared" si="365"/>
        <v>0</v>
      </c>
      <c r="H721" s="7">
        <f t="shared" si="365"/>
        <v>0</v>
      </c>
      <c r="I721" s="31">
        <f t="shared" si="363"/>
        <v>0</v>
      </c>
      <c r="J721" s="31">
        <v>0</v>
      </c>
    </row>
    <row r="722" spans="1:10" ht="25.5">
      <c r="A722" s="43" t="s">
        <v>269</v>
      </c>
      <c r="B722" s="44" t="s">
        <v>573</v>
      </c>
      <c r="C722" s="44" t="s">
        <v>270</v>
      </c>
      <c r="D722" s="31">
        <v>3751.6</v>
      </c>
      <c r="E722" s="31">
        <f>ведомство!H1260</f>
        <v>950</v>
      </c>
      <c r="F722" s="31">
        <f>ведомство!I1260</f>
        <v>0</v>
      </c>
      <c r="G722" s="31">
        <f>ведомство!J1260</f>
        <v>0</v>
      </c>
      <c r="H722" s="7">
        <f>ведомство!K1260</f>
        <v>0</v>
      </c>
      <c r="I722" s="31">
        <f t="shared" si="363"/>
        <v>0</v>
      </c>
      <c r="J722" s="31">
        <v>0</v>
      </c>
    </row>
    <row r="723" spans="1:10" ht="25.5">
      <c r="A723" s="43" t="s">
        <v>574</v>
      </c>
      <c r="B723" s="44" t="s">
        <v>575</v>
      </c>
      <c r="C723" s="44" t="s">
        <v>0</v>
      </c>
      <c r="D723" s="31">
        <v>20636.7</v>
      </c>
      <c r="E723" s="31">
        <f>E724</f>
        <v>20636.7</v>
      </c>
      <c r="F723" s="31">
        <f t="shared" ref="F723:H724" si="366">F724</f>
        <v>20636.7</v>
      </c>
      <c r="G723" s="31">
        <f t="shared" si="366"/>
        <v>20636.7</v>
      </c>
      <c r="H723" s="7">
        <f t="shared" si="366"/>
        <v>20636.7</v>
      </c>
      <c r="I723" s="31">
        <f t="shared" si="363"/>
        <v>100</v>
      </c>
      <c r="J723" s="31">
        <f t="shared" si="364"/>
        <v>100</v>
      </c>
    </row>
    <row r="724" spans="1:10">
      <c r="A724" s="43" t="s">
        <v>160</v>
      </c>
      <c r="B724" s="44" t="s">
        <v>575</v>
      </c>
      <c r="C724" s="44" t="s">
        <v>161</v>
      </c>
      <c r="D724" s="31">
        <v>20636.7</v>
      </c>
      <c r="E724" s="31">
        <f>E725</f>
        <v>20636.7</v>
      </c>
      <c r="F724" s="31">
        <f t="shared" si="366"/>
        <v>20636.7</v>
      </c>
      <c r="G724" s="31">
        <f t="shared" si="366"/>
        <v>20636.7</v>
      </c>
      <c r="H724" s="7">
        <f t="shared" si="366"/>
        <v>20636.7</v>
      </c>
      <c r="I724" s="31">
        <f t="shared" si="363"/>
        <v>100</v>
      </c>
      <c r="J724" s="31">
        <f t="shared" si="364"/>
        <v>100</v>
      </c>
    </row>
    <row r="725" spans="1:10" ht="25.5">
      <c r="A725" s="43" t="s">
        <v>269</v>
      </c>
      <c r="B725" s="44" t="s">
        <v>575</v>
      </c>
      <c r="C725" s="44" t="s">
        <v>270</v>
      </c>
      <c r="D725" s="31">
        <v>20636.7</v>
      </c>
      <c r="E725" s="31">
        <f>ведомство!H1263</f>
        <v>20636.7</v>
      </c>
      <c r="F725" s="31">
        <f>ведомство!I1263</f>
        <v>20636.7</v>
      </c>
      <c r="G725" s="31">
        <f>ведомство!J1263</f>
        <v>20636.7</v>
      </c>
      <c r="H725" s="7">
        <f>ведомство!K1263</f>
        <v>20636.7</v>
      </c>
      <c r="I725" s="31">
        <f t="shared" si="363"/>
        <v>100</v>
      </c>
      <c r="J725" s="31">
        <f t="shared" si="364"/>
        <v>100</v>
      </c>
    </row>
    <row r="726" spans="1:10">
      <c r="A726" s="43" t="s">
        <v>576</v>
      </c>
      <c r="B726" s="44" t="s">
        <v>577</v>
      </c>
      <c r="C726" s="44" t="s">
        <v>0</v>
      </c>
      <c r="D726" s="31">
        <v>35985.4</v>
      </c>
      <c r="E726" s="31">
        <f>E727</f>
        <v>35985.4</v>
      </c>
      <c r="F726" s="31">
        <f t="shared" ref="F726:H727" si="367">F727</f>
        <v>34311.14</v>
      </c>
      <c r="G726" s="31">
        <f t="shared" si="367"/>
        <v>34311.14</v>
      </c>
      <c r="H726" s="7">
        <f t="shared" si="367"/>
        <v>34311.14</v>
      </c>
      <c r="I726" s="31">
        <f t="shared" si="363"/>
        <v>95.347390886303884</v>
      </c>
      <c r="J726" s="31">
        <f t="shared" si="364"/>
        <v>100</v>
      </c>
    </row>
    <row r="727" spans="1:10">
      <c r="A727" s="43" t="s">
        <v>160</v>
      </c>
      <c r="B727" s="44" t="s">
        <v>577</v>
      </c>
      <c r="C727" s="44" t="s">
        <v>161</v>
      </c>
      <c r="D727" s="31">
        <v>35985.4</v>
      </c>
      <c r="E727" s="31">
        <f>E728</f>
        <v>35985.4</v>
      </c>
      <c r="F727" s="31">
        <f t="shared" si="367"/>
        <v>34311.14</v>
      </c>
      <c r="G727" s="31">
        <f t="shared" si="367"/>
        <v>34311.14</v>
      </c>
      <c r="H727" s="7">
        <f t="shared" si="367"/>
        <v>34311.14</v>
      </c>
      <c r="I727" s="31">
        <f t="shared" si="363"/>
        <v>95.347390886303884</v>
      </c>
      <c r="J727" s="31">
        <f t="shared" si="364"/>
        <v>100</v>
      </c>
    </row>
    <row r="728" spans="1:10" ht="25.5">
      <c r="A728" s="43" t="s">
        <v>269</v>
      </c>
      <c r="B728" s="44" t="s">
        <v>577</v>
      </c>
      <c r="C728" s="44" t="s">
        <v>270</v>
      </c>
      <c r="D728" s="31">
        <v>35985.4</v>
      </c>
      <c r="E728" s="31">
        <f>ведомство!H1266</f>
        <v>35985.4</v>
      </c>
      <c r="F728" s="31">
        <f>ведомство!I1266</f>
        <v>34311.14</v>
      </c>
      <c r="G728" s="31">
        <f>ведомство!J1266</f>
        <v>34311.14</v>
      </c>
      <c r="H728" s="7">
        <f>ведомство!K1266</f>
        <v>34311.14</v>
      </c>
      <c r="I728" s="31">
        <f t="shared" si="363"/>
        <v>95.347390886303884</v>
      </c>
      <c r="J728" s="31">
        <f t="shared" si="364"/>
        <v>100</v>
      </c>
    </row>
    <row r="729" spans="1:10" ht="25.5">
      <c r="A729" s="43" t="s">
        <v>578</v>
      </c>
      <c r="B729" s="44" t="s">
        <v>579</v>
      </c>
      <c r="C729" s="44" t="s">
        <v>0</v>
      </c>
      <c r="D729" s="31">
        <v>62787</v>
      </c>
      <c r="E729" s="31">
        <f>E730</f>
        <v>62787</v>
      </c>
      <c r="F729" s="31">
        <f t="shared" ref="F729:H730" si="368">F730</f>
        <v>62787</v>
      </c>
      <c r="G729" s="31">
        <f t="shared" si="368"/>
        <v>62787</v>
      </c>
      <c r="H729" s="7">
        <f t="shared" si="368"/>
        <v>62787</v>
      </c>
      <c r="I729" s="31">
        <f t="shared" si="363"/>
        <v>100</v>
      </c>
      <c r="J729" s="31">
        <f t="shared" si="364"/>
        <v>100</v>
      </c>
    </row>
    <row r="730" spans="1:10">
      <c r="A730" s="43" t="s">
        <v>160</v>
      </c>
      <c r="B730" s="44" t="s">
        <v>579</v>
      </c>
      <c r="C730" s="44" t="s">
        <v>161</v>
      </c>
      <c r="D730" s="31">
        <v>62787</v>
      </c>
      <c r="E730" s="31">
        <f>E731</f>
        <v>62787</v>
      </c>
      <c r="F730" s="31">
        <f t="shared" si="368"/>
        <v>62787</v>
      </c>
      <c r="G730" s="31">
        <f t="shared" si="368"/>
        <v>62787</v>
      </c>
      <c r="H730" s="7">
        <f t="shared" si="368"/>
        <v>62787</v>
      </c>
      <c r="I730" s="31">
        <f t="shared" si="363"/>
        <v>100</v>
      </c>
      <c r="J730" s="31">
        <f t="shared" si="364"/>
        <v>100</v>
      </c>
    </row>
    <row r="731" spans="1:10" ht="25.5">
      <c r="A731" s="43" t="s">
        <v>269</v>
      </c>
      <c r="B731" s="44" t="s">
        <v>579</v>
      </c>
      <c r="C731" s="44" t="s">
        <v>270</v>
      </c>
      <c r="D731" s="31">
        <v>62787</v>
      </c>
      <c r="E731" s="31">
        <f>ведомство!H1269</f>
        <v>62787</v>
      </c>
      <c r="F731" s="31">
        <f>ведомство!I1269</f>
        <v>62787</v>
      </c>
      <c r="G731" s="31">
        <f>ведомство!J1269</f>
        <v>62787</v>
      </c>
      <c r="H731" s="7">
        <f>ведомство!K1269</f>
        <v>62787</v>
      </c>
      <c r="I731" s="31">
        <f t="shared" si="363"/>
        <v>100</v>
      </c>
      <c r="J731" s="31">
        <f t="shared" si="364"/>
        <v>100</v>
      </c>
    </row>
    <row r="732" spans="1:10" ht="25.5">
      <c r="A732" s="43" t="s">
        <v>580</v>
      </c>
      <c r="B732" s="44" t="s">
        <v>581</v>
      </c>
      <c r="C732" s="44" t="s">
        <v>0</v>
      </c>
      <c r="D732" s="31">
        <v>335</v>
      </c>
      <c r="E732" s="48">
        <f>E733</f>
        <v>335</v>
      </c>
      <c r="F732" s="48">
        <f t="shared" ref="F732:H733" si="369">F733</f>
        <v>335</v>
      </c>
      <c r="G732" s="48">
        <f t="shared" si="369"/>
        <v>335</v>
      </c>
      <c r="H732" s="21">
        <f t="shared" si="369"/>
        <v>335</v>
      </c>
      <c r="I732" s="31">
        <f t="shared" si="363"/>
        <v>100</v>
      </c>
      <c r="J732" s="31">
        <f t="shared" si="364"/>
        <v>100</v>
      </c>
    </row>
    <row r="733" spans="1:10">
      <c r="A733" s="43" t="s">
        <v>160</v>
      </c>
      <c r="B733" s="44" t="s">
        <v>581</v>
      </c>
      <c r="C733" s="44" t="s">
        <v>161</v>
      </c>
      <c r="D733" s="31">
        <v>335</v>
      </c>
      <c r="E733" s="48">
        <f>E734</f>
        <v>335</v>
      </c>
      <c r="F733" s="48">
        <f t="shared" si="369"/>
        <v>335</v>
      </c>
      <c r="G733" s="48">
        <f t="shared" si="369"/>
        <v>335</v>
      </c>
      <c r="H733" s="21">
        <f t="shared" si="369"/>
        <v>335</v>
      </c>
      <c r="I733" s="31">
        <f t="shared" si="363"/>
        <v>100</v>
      </c>
      <c r="J733" s="31">
        <f t="shared" si="364"/>
        <v>100</v>
      </c>
    </row>
    <row r="734" spans="1:10" ht="25.5">
      <c r="A734" s="43" t="s">
        <v>269</v>
      </c>
      <c r="B734" s="44" t="s">
        <v>581</v>
      </c>
      <c r="C734" s="44" t="s">
        <v>270</v>
      </c>
      <c r="D734" s="31">
        <v>335</v>
      </c>
      <c r="E734" s="31">
        <f>ведомство!H1272</f>
        <v>335</v>
      </c>
      <c r="F734" s="31">
        <f>ведомство!I1272</f>
        <v>335</v>
      </c>
      <c r="G734" s="31">
        <f>ведомство!J1272</f>
        <v>335</v>
      </c>
      <c r="H734" s="7">
        <f>ведомство!K1272</f>
        <v>335</v>
      </c>
      <c r="I734" s="31">
        <f t="shared" si="363"/>
        <v>100</v>
      </c>
      <c r="J734" s="31">
        <f t="shared" si="364"/>
        <v>100</v>
      </c>
    </row>
    <row r="735" spans="1:10" ht="25.5">
      <c r="A735" s="43" t="s">
        <v>582</v>
      </c>
      <c r="B735" s="44" t="s">
        <v>583</v>
      </c>
      <c r="C735" s="44" t="s">
        <v>0</v>
      </c>
      <c r="D735" s="31">
        <v>120978.1</v>
      </c>
      <c r="E735" s="31">
        <f>E736</f>
        <v>120978.1</v>
      </c>
      <c r="F735" s="31">
        <f t="shared" ref="F735:H736" si="370">F736</f>
        <v>9859</v>
      </c>
      <c r="G735" s="31">
        <f t="shared" si="370"/>
        <v>9859</v>
      </c>
      <c r="H735" s="7">
        <f t="shared" si="370"/>
        <v>9859</v>
      </c>
      <c r="I735" s="31">
        <f t="shared" si="363"/>
        <v>8.149408859950686</v>
      </c>
      <c r="J735" s="31">
        <f t="shared" si="364"/>
        <v>100</v>
      </c>
    </row>
    <row r="736" spans="1:10">
      <c r="A736" s="43" t="s">
        <v>160</v>
      </c>
      <c r="B736" s="44" t="s">
        <v>583</v>
      </c>
      <c r="C736" s="44" t="s">
        <v>161</v>
      </c>
      <c r="D736" s="31">
        <v>120978.1</v>
      </c>
      <c r="E736" s="31">
        <f>E737</f>
        <v>120978.1</v>
      </c>
      <c r="F736" s="31">
        <f t="shared" si="370"/>
        <v>9859</v>
      </c>
      <c r="G736" s="31">
        <f t="shared" si="370"/>
        <v>9859</v>
      </c>
      <c r="H736" s="7">
        <f t="shared" si="370"/>
        <v>9859</v>
      </c>
      <c r="I736" s="31">
        <f t="shared" si="363"/>
        <v>8.149408859950686</v>
      </c>
      <c r="J736" s="31">
        <f t="shared" si="364"/>
        <v>100</v>
      </c>
    </row>
    <row r="737" spans="1:10" ht="25.5">
      <c r="A737" s="43" t="s">
        <v>269</v>
      </c>
      <c r="B737" s="44" t="s">
        <v>583</v>
      </c>
      <c r="C737" s="44" t="s">
        <v>270</v>
      </c>
      <c r="D737" s="31">
        <v>120978.1</v>
      </c>
      <c r="E737" s="31">
        <f>ведомство!H1275</f>
        <v>120978.1</v>
      </c>
      <c r="F737" s="31">
        <f>ведомство!I1275</f>
        <v>9859</v>
      </c>
      <c r="G737" s="31">
        <f>ведомство!J1275</f>
        <v>9859</v>
      </c>
      <c r="H737" s="7">
        <f>ведомство!K1275</f>
        <v>9859</v>
      </c>
      <c r="I737" s="31">
        <f t="shared" si="363"/>
        <v>8.149408859950686</v>
      </c>
      <c r="J737" s="31">
        <f t="shared" si="364"/>
        <v>100</v>
      </c>
    </row>
    <row r="738" spans="1:10" ht="38.25">
      <c r="A738" s="43" t="s">
        <v>584</v>
      </c>
      <c r="B738" s="44" t="s">
        <v>585</v>
      </c>
      <c r="C738" s="44" t="s">
        <v>0</v>
      </c>
      <c r="D738" s="31">
        <v>131931.5</v>
      </c>
      <c r="E738" s="31">
        <f>E739</f>
        <v>131931.5</v>
      </c>
      <c r="F738" s="31">
        <f t="shared" ref="F738:H739" si="371">F739</f>
        <v>19043.487000000001</v>
      </c>
      <c r="G738" s="31">
        <f t="shared" si="371"/>
        <v>19043.487000000001</v>
      </c>
      <c r="H738" s="7">
        <f t="shared" si="371"/>
        <v>19043.487000000001</v>
      </c>
      <c r="I738" s="31">
        <f t="shared" si="363"/>
        <v>14.434374656545254</v>
      </c>
      <c r="J738" s="31">
        <f t="shared" si="364"/>
        <v>100</v>
      </c>
    </row>
    <row r="739" spans="1:10">
      <c r="A739" s="43" t="s">
        <v>160</v>
      </c>
      <c r="B739" s="44" t="s">
        <v>585</v>
      </c>
      <c r="C739" s="44" t="s">
        <v>161</v>
      </c>
      <c r="D739" s="31">
        <v>131931.5</v>
      </c>
      <c r="E739" s="31">
        <f>E740</f>
        <v>131931.5</v>
      </c>
      <c r="F739" s="31">
        <f t="shared" si="371"/>
        <v>19043.487000000001</v>
      </c>
      <c r="G739" s="31">
        <f t="shared" si="371"/>
        <v>19043.487000000001</v>
      </c>
      <c r="H739" s="7">
        <f t="shared" si="371"/>
        <v>19043.487000000001</v>
      </c>
      <c r="I739" s="31">
        <f t="shared" si="363"/>
        <v>14.434374656545254</v>
      </c>
      <c r="J739" s="31">
        <f t="shared" si="364"/>
        <v>100</v>
      </c>
    </row>
    <row r="740" spans="1:10" ht="25.5">
      <c r="A740" s="43" t="s">
        <v>269</v>
      </c>
      <c r="B740" s="44" t="s">
        <v>585</v>
      </c>
      <c r="C740" s="44" t="s">
        <v>270</v>
      </c>
      <c r="D740" s="31">
        <v>131931.5</v>
      </c>
      <c r="E740" s="31">
        <f>ведомство!H1278</f>
        <v>131931.5</v>
      </c>
      <c r="F740" s="31">
        <f>ведомство!I1278</f>
        <v>19043.487000000001</v>
      </c>
      <c r="G740" s="31">
        <f>ведомство!J1278</f>
        <v>19043.487000000001</v>
      </c>
      <c r="H740" s="7">
        <f>ведомство!K1278</f>
        <v>19043.487000000001</v>
      </c>
      <c r="I740" s="31">
        <f t="shared" si="363"/>
        <v>14.434374656545254</v>
      </c>
      <c r="J740" s="31">
        <f t="shared" si="364"/>
        <v>100</v>
      </c>
    </row>
    <row r="741" spans="1:10" ht="38.25">
      <c r="A741" s="43" t="s">
        <v>586</v>
      </c>
      <c r="B741" s="44" t="s">
        <v>587</v>
      </c>
      <c r="C741" s="44" t="s">
        <v>0</v>
      </c>
      <c r="D741" s="31">
        <v>2373.1</v>
      </c>
      <c r="E741" s="31">
        <f>E742</f>
        <v>2373.1</v>
      </c>
      <c r="F741" s="31">
        <f t="shared" ref="F741:H742" si="372">F742</f>
        <v>0</v>
      </c>
      <c r="G741" s="31">
        <f t="shared" si="372"/>
        <v>0</v>
      </c>
      <c r="H741" s="7">
        <f t="shared" si="372"/>
        <v>0</v>
      </c>
      <c r="I741" s="31">
        <f t="shared" si="363"/>
        <v>0</v>
      </c>
      <c r="J741" s="31">
        <v>0</v>
      </c>
    </row>
    <row r="742" spans="1:10">
      <c r="A742" s="43" t="s">
        <v>160</v>
      </c>
      <c r="B742" s="44" t="s">
        <v>587</v>
      </c>
      <c r="C742" s="44" t="s">
        <v>161</v>
      </c>
      <c r="D742" s="31">
        <v>2373.1</v>
      </c>
      <c r="E742" s="31">
        <f>E743</f>
        <v>2373.1</v>
      </c>
      <c r="F742" s="31">
        <f t="shared" si="372"/>
        <v>0</v>
      </c>
      <c r="G742" s="31">
        <f t="shared" si="372"/>
        <v>0</v>
      </c>
      <c r="H742" s="7">
        <f t="shared" si="372"/>
        <v>0</v>
      </c>
      <c r="I742" s="31">
        <f t="shared" si="363"/>
        <v>0</v>
      </c>
      <c r="J742" s="31">
        <v>0</v>
      </c>
    </row>
    <row r="743" spans="1:10" ht="25.5">
      <c r="A743" s="43" t="s">
        <v>269</v>
      </c>
      <c r="B743" s="44" t="s">
        <v>587</v>
      </c>
      <c r="C743" s="44" t="s">
        <v>270</v>
      </c>
      <c r="D743" s="31">
        <v>2373.1</v>
      </c>
      <c r="E743" s="31">
        <f>ведомство!H1281</f>
        <v>2373.1</v>
      </c>
      <c r="F743" s="31">
        <f>ведомство!I1281</f>
        <v>0</v>
      </c>
      <c r="G743" s="31">
        <f>ведомство!J1281</f>
        <v>0</v>
      </c>
      <c r="H743" s="7">
        <f>ведомство!K1281</f>
        <v>0</v>
      </c>
      <c r="I743" s="31">
        <f t="shared" si="363"/>
        <v>0</v>
      </c>
      <c r="J743" s="31">
        <v>0</v>
      </c>
    </row>
    <row r="744" spans="1:10">
      <c r="A744" s="43" t="s">
        <v>588</v>
      </c>
      <c r="B744" s="44" t="s">
        <v>589</v>
      </c>
      <c r="C744" s="44" t="s">
        <v>0</v>
      </c>
      <c r="D744" s="31">
        <v>95.3</v>
      </c>
      <c r="E744" s="31">
        <f>E745</f>
        <v>0</v>
      </c>
      <c r="F744" s="31">
        <f t="shared" ref="F744:H745" si="373">F745</f>
        <v>0</v>
      </c>
      <c r="G744" s="31">
        <f t="shared" si="373"/>
        <v>0</v>
      </c>
      <c r="H744" s="7">
        <f t="shared" si="373"/>
        <v>0</v>
      </c>
      <c r="I744" s="31">
        <v>0</v>
      </c>
      <c r="J744" s="31">
        <v>0</v>
      </c>
    </row>
    <row r="745" spans="1:10">
      <c r="A745" s="43" t="s">
        <v>160</v>
      </c>
      <c r="B745" s="44" t="s">
        <v>589</v>
      </c>
      <c r="C745" s="44" t="s">
        <v>161</v>
      </c>
      <c r="D745" s="31">
        <v>95.3</v>
      </c>
      <c r="E745" s="31">
        <f>E746</f>
        <v>0</v>
      </c>
      <c r="F745" s="31">
        <f t="shared" si="373"/>
        <v>0</v>
      </c>
      <c r="G745" s="31">
        <f t="shared" si="373"/>
        <v>0</v>
      </c>
      <c r="H745" s="7">
        <f t="shared" si="373"/>
        <v>0</v>
      </c>
      <c r="I745" s="31">
        <v>0</v>
      </c>
      <c r="J745" s="31">
        <v>0</v>
      </c>
    </row>
    <row r="746" spans="1:10" ht="25.5">
      <c r="A746" s="43" t="s">
        <v>269</v>
      </c>
      <c r="B746" s="44" t="s">
        <v>589</v>
      </c>
      <c r="C746" s="44" t="s">
        <v>270</v>
      </c>
      <c r="D746" s="31">
        <v>95.3</v>
      </c>
      <c r="E746" s="31">
        <f>ведомство!H1284</f>
        <v>0</v>
      </c>
      <c r="F746" s="31">
        <f>ведомство!I1284</f>
        <v>0</v>
      </c>
      <c r="G746" s="31">
        <f>ведомство!J1284</f>
        <v>0</v>
      </c>
      <c r="H746" s="7">
        <f>ведомство!K1284</f>
        <v>0</v>
      </c>
      <c r="I746" s="31">
        <v>0</v>
      </c>
      <c r="J746" s="31">
        <v>0</v>
      </c>
    </row>
    <row r="747" spans="1:10" ht="25.5">
      <c r="A747" s="43" t="s">
        <v>590</v>
      </c>
      <c r="B747" s="44" t="s">
        <v>591</v>
      </c>
      <c r="C747" s="44" t="s">
        <v>0</v>
      </c>
      <c r="D747" s="31">
        <v>3339.6</v>
      </c>
      <c r="E747" s="31">
        <f>E748</f>
        <v>3339.6</v>
      </c>
      <c r="F747" s="31">
        <f t="shared" ref="F747:H748" si="374">F748</f>
        <v>3339.6</v>
      </c>
      <c r="G747" s="31">
        <f t="shared" si="374"/>
        <v>3339.6</v>
      </c>
      <c r="H747" s="7">
        <f t="shared" si="374"/>
        <v>3339.6</v>
      </c>
      <c r="I747" s="31">
        <f t="shared" si="363"/>
        <v>100</v>
      </c>
      <c r="J747" s="31">
        <f t="shared" si="364"/>
        <v>100</v>
      </c>
    </row>
    <row r="748" spans="1:10">
      <c r="A748" s="43" t="s">
        <v>160</v>
      </c>
      <c r="B748" s="44" t="s">
        <v>591</v>
      </c>
      <c r="C748" s="44" t="s">
        <v>161</v>
      </c>
      <c r="D748" s="31">
        <v>3339.6</v>
      </c>
      <c r="E748" s="31">
        <f>E749</f>
        <v>3339.6</v>
      </c>
      <c r="F748" s="31">
        <f t="shared" si="374"/>
        <v>3339.6</v>
      </c>
      <c r="G748" s="31">
        <f t="shared" si="374"/>
        <v>3339.6</v>
      </c>
      <c r="H748" s="7">
        <f t="shared" si="374"/>
        <v>3339.6</v>
      </c>
      <c r="I748" s="31">
        <f t="shared" si="363"/>
        <v>100</v>
      </c>
      <c r="J748" s="31">
        <f t="shared" si="364"/>
        <v>100</v>
      </c>
    </row>
    <row r="749" spans="1:10" ht="25.5">
      <c r="A749" s="43" t="s">
        <v>269</v>
      </c>
      <c r="B749" s="44" t="s">
        <v>591</v>
      </c>
      <c r="C749" s="44" t="s">
        <v>270</v>
      </c>
      <c r="D749" s="31">
        <v>3339.6</v>
      </c>
      <c r="E749" s="31">
        <f>ведомство!H1287</f>
        <v>3339.6</v>
      </c>
      <c r="F749" s="31">
        <f>ведомство!I1287</f>
        <v>3339.6</v>
      </c>
      <c r="G749" s="31">
        <f>ведомство!J1287</f>
        <v>3339.6</v>
      </c>
      <c r="H749" s="7">
        <f>ведомство!K1287</f>
        <v>3339.6</v>
      </c>
      <c r="I749" s="31">
        <f t="shared" si="363"/>
        <v>100</v>
      </c>
      <c r="J749" s="31">
        <f t="shared" si="364"/>
        <v>100</v>
      </c>
    </row>
    <row r="750" spans="1:10">
      <c r="A750" s="43" t="s">
        <v>592</v>
      </c>
      <c r="B750" s="44" t="s">
        <v>593</v>
      </c>
      <c r="C750" s="44" t="s">
        <v>0</v>
      </c>
      <c r="D750" s="31">
        <v>9515</v>
      </c>
      <c r="E750" s="31">
        <f>E751</f>
        <v>24245</v>
      </c>
      <c r="F750" s="31">
        <f t="shared" ref="F750:H751" si="375">F751</f>
        <v>24245</v>
      </c>
      <c r="G750" s="31">
        <f t="shared" si="375"/>
        <v>24245</v>
      </c>
      <c r="H750" s="7">
        <f t="shared" si="375"/>
        <v>24245</v>
      </c>
      <c r="I750" s="31">
        <f t="shared" si="363"/>
        <v>100</v>
      </c>
      <c r="J750" s="31">
        <f t="shared" si="364"/>
        <v>100</v>
      </c>
    </row>
    <row r="751" spans="1:10">
      <c r="A751" s="43" t="s">
        <v>160</v>
      </c>
      <c r="B751" s="44" t="s">
        <v>593</v>
      </c>
      <c r="C751" s="44" t="s">
        <v>161</v>
      </c>
      <c r="D751" s="31">
        <v>9515</v>
      </c>
      <c r="E751" s="31">
        <f>E752</f>
        <v>24245</v>
      </c>
      <c r="F751" s="31">
        <f t="shared" si="375"/>
        <v>24245</v>
      </c>
      <c r="G751" s="31">
        <f t="shared" si="375"/>
        <v>24245</v>
      </c>
      <c r="H751" s="7">
        <f t="shared" si="375"/>
        <v>24245</v>
      </c>
      <c r="I751" s="31">
        <f t="shared" si="363"/>
        <v>100</v>
      </c>
      <c r="J751" s="31">
        <f t="shared" si="364"/>
        <v>100</v>
      </c>
    </row>
    <row r="752" spans="1:10" ht="25.5">
      <c r="A752" s="43" t="s">
        <v>269</v>
      </c>
      <c r="B752" s="44" t="s">
        <v>593</v>
      </c>
      <c r="C752" s="44" t="s">
        <v>270</v>
      </c>
      <c r="D752" s="31">
        <v>9515</v>
      </c>
      <c r="E752" s="31">
        <f>ведомство!H1290</f>
        <v>24245</v>
      </c>
      <c r="F752" s="31">
        <f>ведомство!I1290</f>
        <v>24245</v>
      </c>
      <c r="G752" s="31">
        <f>ведомство!J1290</f>
        <v>24245</v>
      </c>
      <c r="H752" s="7">
        <f>ведомство!K1290</f>
        <v>24245</v>
      </c>
      <c r="I752" s="31">
        <f t="shared" si="363"/>
        <v>100</v>
      </c>
      <c r="J752" s="31">
        <f t="shared" si="364"/>
        <v>100</v>
      </c>
    </row>
    <row r="753" spans="1:10">
      <c r="A753" s="43" t="s">
        <v>594</v>
      </c>
      <c r="B753" s="44" t="s">
        <v>595</v>
      </c>
      <c r="C753" s="44" t="s">
        <v>0</v>
      </c>
      <c r="D753" s="31">
        <v>6159</v>
      </c>
      <c r="E753" s="31">
        <f>E754</f>
        <v>22192</v>
      </c>
      <c r="F753" s="31">
        <f t="shared" ref="F753:H754" si="376">F754</f>
        <v>22192</v>
      </c>
      <c r="G753" s="31">
        <f t="shared" si="376"/>
        <v>22192</v>
      </c>
      <c r="H753" s="7">
        <f t="shared" si="376"/>
        <v>22192</v>
      </c>
      <c r="I753" s="31">
        <f t="shared" si="363"/>
        <v>100</v>
      </c>
      <c r="J753" s="31">
        <f t="shared" si="364"/>
        <v>100</v>
      </c>
    </row>
    <row r="754" spans="1:10">
      <c r="A754" s="43" t="s">
        <v>160</v>
      </c>
      <c r="B754" s="44" t="s">
        <v>595</v>
      </c>
      <c r="C754" s="44" t="s">
        <v>161</v>
      </c>
      <c r="D754" s="31">
        <v>6159</v>
      </c>
      <c r="E754" s="31">
        <f>E755</f>
        <v>22192</v>
      </c>
      <c r="F754" s="31">
        <f t="shared" si="376"/>
        <v>22192</v>
      </c>
      <c r="G754" s="31">
        <f t="shared" si="376"/>
        <v>22192</v>
      </c>
      <c r="H754" s="7">
        <f t="shared" si="376"/>
        <v>22192</v>
      </c>
      <c r="I754" s="31">
        <f t="shared" si="363"/>
        <v>100</v>
      </c>
      <c r="J754" s="31">
        <f t="shared" si="364"/>
        <v>100</v>
      </c>
    </row>
    <row r="755" spans="1:10" ht="25.5">
      <c r="A755" s="43" t="s">
        <v>269</v>
      </c>
      <c r="B755" s="44" t="s">
        <v>595</v>
      </c>
      <c r="C755" s="44" t="s">
        <v>270</v>
      </c>
      <c r="D755" s="31">
        <v>6159</v>
      </c>
      <c r="E755" s="31">
        <f>ведомство!H1293</f>
        <v>22192</v>
      </c>
      <c r="F755" s="31">
        <f>ведомство!I1293</f>
        <v>22192</v>
      </c>
      <c r="G755" s="31">
        <f>ведомство!J1293</f>
        <v>22192</v>
      </c>
      <c r="H755" s="7">
        <f>ведомство!K1293</f>
        <v>22192</v>
      </c>
      <c r="I755" s="31">
        <f t="shared" si="363"/>
        <v>100</v>
      </c>
      <c r="J755" s="31">
        <f t="shared" si="364"/>
        <v>100</v>
      </c>
    </row>
    <row r="756" spans="1:10" ht="25.5">
      <c r="A756" s="43" t="s">
        <v>596</v>
      </c>
      <c r="B756" s="44" t="s">
        <v>597</v>
      </c>
      <c r="C756" s="44" t="s">
        <v>0</v>
      </c>
      <c r="D756" s="31">
        <v>3396.2</v>
      </c>
      <c r="E756" s="31">
        <f>E757</f>
        <v>3396.2</v>
      </c>
      <c r="F756" s="31">
        <f t="shared" ref="F756:H757" si="377">F757</f>
        <v>1358.6410000000001</v>
      </c>
      <c r="G756" s="31">
        <f t="shared" si="377"/>
        <v>1358.6410000000001</v>
      </c>
      <c r="H756" s="7">
        <f t="shared" si="377"/>
        <v>1358.6410000000001</v>
      </c>
      <c r="I756" s="31">
        <f t="shared" si="363"/>
        <v>40.004740592426835</v>
      </c>
      <c r="J756" s="31">
        <f t="shared" si="364"/>
        <v>100</v>
      </c>
    </row>
    <row r="757" spans="1:10">
      <c r="A757" s="43" t="s">
        <v>160</v>
      </c>
      <c r="B757" s="44" t="s">
        <v>597</v>
      </c>
      <c r="C757" s="44" t="s">
        <v>161</v>
      </c>
      <c r="D757" s="31">
        <v>3396.2</v>
      </c>
      <c r="E757" s="31">
        <f>E758</f>
        <v>3396.2</v>
      </c>
      <c r="F757" s="31">
        <f t="shared" si="377"/>
        <v>1358.6410000000001</v>
      </c>
      <c r="G757" s="31">
        <f t="shared" si="377"/>
        <v>1358.6410000000001</v>
      </c>
      <c r="H757" s="7">
        <f t="shared" si="377"/>
        <v>1358.6410000000001</v>
      </c>
      <c r="I757" s="31">
        <f t="shared" si="363"/>
        <v>40.004740592426835</v>
      </c>
      <c r="J757" s="31">
        <f t="shared" si="364"/>
        <v>100</v>
      </c>
    </row>
    <row r="758" spans="1:10" ht="25.5">
      <c r="A758" s="43" t="s">
        <v>269</v>
      </c>
      <c r="B758" s="44" t="s">
        <v>597</v>
      </c>
      <c r="C758" s="44" t="s">
        <v>270</v>
      </c>
      <c r="D758" s="31">
        <v>3396.2</v>
      </c>
      <c r="E758" s="31">
        <f>ведомство!H1296</f>
        <v>3396.2</v>
      </c>
      <c r="F758" s="31">
        <f>ведомство!I1296</f>
        <v>1358.6410000000001</v>
      </c>
      <c r="G758" s="31">
        <f>ведомство!J1296</f>
        <v>1358.6410000000001</v>
      </c>
      <c r="H758" s="7">
        <f>ведомство!K1296</f>
        <v>1358.6410000000001</v>
      </c>
      <c r="I758" s="31">
        <f t="shared" si="363"/>
        <v>40.004740592426835</v>
      </c>
      <c r="J758" s="31">
        <f t="shared" si="364"/>
        <v>100</v>
      </c>
    </row>
    <row r="759" spans="1:10">
      <c r="A759" s="43" t="s">
        <v>598</v>
      </c>
      <c r="B759" s="44" t="s">
        <v>599</v>
      </c>
      <c r="C759" s="44" t="s">
        <v>0</v>
      </c>
      <c r="D759" s="31">
        <v>51870</v>
      </c>
      <c r="E759" s="31">
        <f>E760</f>
        <v>51870</v>
      </c>
      <c r="F759" s="31">
        <f t="shared" ref="F759:H760" si="378">F760</f>
        <v>33091.567909999998</v>
      </c>
      <c r="G759" s="31">
        <f t="shared" si="378"/>
        <v>33091.567909999998</v>
      </c>
      <c r="H759" s="7">
        <f t="shared" si="378"/>
        <v>33091.567909999998</v>
      </c>
      <c r="I759" s="31">
        <f t="shared" si="363"/>
        <v>63.797123404665498</v>
      </c>
      <c r="J759" s="31">
        <f t="shared" si="364"/>
        <v>100</v>
      </c>
    </row>
    <row r="760" spans="1:10">
      <c r="A760" s="43" t="s">
        <v>160</v>
      </c>
      <c r="B760" s="44" t="s">
        <v>599</v>
      </c>
      <c r="C760" s="44" t="s">
        <v>161</v>
      </c>
      <c r="D760" s="31">
        <v>51870</v>
      </c>
      <c r="E760" s="31">
        <f>E761</f>
        <v>51870</v>
      </c>
      <c r="F760" s="31">
        <f t="shared" si="378"/>
        <v>33091.567909999998</v>
      </c>
      <c r="G760" s="31">
        <f t="shared" si="378"/>
        <v>33091.567909999998</v>
      </c>
      <c r="H760" s="7">
        <f t="shared" si="378"/>
        <v>33091.567909999998</v>
      </c>
      <c r="I760" s="31">
        <f t="shared" si="363"/>
        <v>63.797123404665498</v>
      </c>
      <c r="J760" s="31">
        <f t="shared" si="364"/>
        <v>100</v>
      </c>
    </row>
    <row r="761" spans="1:10" ht="25.5">
      <c r="A761" s="43" t="s">
        <v>269</v>
      </c>
      <c r="B761" s="44" t="s">
        <v>599</v>
      </c>
      <c r="C761" s="44" t="s">
        <v>270</v>
      </c>
      <c r="D761" s="31">
        <v>51870</v>
      </c>
      <c r="E761" s="31">
        <f>ведомство!H1299</f>
        <v>51870</v>
      </c>
      <c r="F761" s="31">
        <f>ведомство!I1299</f>
        <v>33091.567909999998</v>
      </c>
      <c r="G761" s="31">
        <f>ведомство!J1299</f>
        <v>33091.567909999998</v>
      </c>
      <c r="H761" s="7">
        <f>ведомство!K1299</f>
        <v>33091.567909999998</v>
      </c>
      <c r="I761" s="31">
        <f t="shared" si="363"/>
        <v>63.797123404665498</v>
      </c>
      <c r="J761" s="31">
        <f t="shared" si="364"/>
        <v>100</v>
      </c>
    </row>
    <row r="762" spans="1:10" ht="25.5">
      <c r="A762" s="43" t="s">
        <v>578</v>
      </c>
      <c r="B762" s="44" t="s">
        <v>600</v>
      </c>
      <c r="C762" s="44" t="s">
        <v>0</v>
      </c>
      <c r="D762" s="31">
        <v>349020</v>
      </c>
      <c r="E762" s="31">
        <f>E763</f>
        <v>349020</v>
      </c>
      <c r="F762" s="31">
        <f t="shared" ref="F762:H763" si="379">F763</f>
        <v>301696.66895999998</v>
      </c>
      <c r="G762" s="31">
        <f t="shared" si="379"/>
        <v>301696.66895999998</v>
      </c>
      <c r="H762" s="7">
        <f t="shared" si="379"/>
        <v>301696.66895999998</v>
      </c>
      <c r="I762" s="31">
        <f t="shared" si="363"/>
        <v>86.441083307546833</v>
      </c>
      <c r="J762" s="31">
        <f t="shared" si="364"/>
        <v>100</v>
      </c>
    </row>
    <row r="763" spans="1:10">
      <c r="A763" s="43" t="s">
        <v>160</v>
      </c>
      <c r="B763" s="44" t="s">
        <v>600</v>
      </c>
      <c r="C763" s="44" t="s">
        <v>161</v>
      </c>
      <c r="D763" s="31">
        <v>349020</v>
      </c>
      <c r="E763" s="31">
        <f>E764</f>
        <v>349020</v>
      </c>
      <c r="F763" s="31">
        <f t="shared" si="379"/>
        <v>301696.66895999998</v>
      </c>
      <c r="G763" s="31">
        <f t="shared" si="379"/>
        <v>301696.66895999998</v>
      </c>
      <c r="H763" s="7">
        <f t="shared" si="379"/>
        <v>301696.66895999998</v>
      </c>
      <c r="I763" s="31">
        <f t="shared" si="363"/>
        <v>86.441083307546833</v>
      </c>
      <c r="J763" s="31">
        <f t="shared" si="364"/>
        <v>100</v>
      </c>
    </row>
    <row r="764" spans="1:10" ht="25.5">
      <c r="A764" s="43" t="s">
        <v>269</v>
      </c>
      <c r="B764" s="44" t="s">
        <v>600</v>
      </c>
      <c r="C764" s="44" t="s">
        <v>270</v>
      </c>
      <c r="D764" s="31">
        <v>349020</v>
      </c>
      <c r="E764" s="31">
        <f>ведомство!H1302</f>
        <v>349020</v>
      </c>
      <c r="F764" s="31">
        <f>ведомство!I1302</f>
        <v>301696.66895999998</v>
      </c>
      <c r="G764" s="31">
        <f>ведомство!J1302</f>
        <v>301696.66895999998</v>
      </c>
      <c r="H764" s="7">
        <f>ведомство!K1302</f>
        <v>301696.66895999998</v>
      </c>
      <c r="I764" s="31">
        <f t="shared" si="363"/>
        <v>86.441083307546833</v>
      </c>
      <c r="J764" s="31">
        <f t="shared" si="364"/>
        <v>100</v>
      </c>
    </row>
    <row r="765" spans="1:10">
      <c r="A765" s="43" t="s">
        <v>601</v>
      </c>
      <c r="B765" s="44" t="s">
        <v>602</v>
      </c>
      <c r="C765" s="44" t="s">
        <v>0</v>
      </c>
      <c r="D765" s="31">
        <v>11500</v>
      </c>
      <c r="E765" s="31">
        <f>E766</f>
        <v>11500</v>
      </c>
      <c r="F765" s="31">
        <f t="shared" ref="F765:H766" si="380">F766</f>
        <v>9022.7270000000008</v>
      </c>
      <c r="G765" s="31">
        <f t="shared" si="380"/>
        <v>9022.7270000000008</v>
      </c>
      <c r="H765" s="7">
        <f t="shared" si="380"/>
        <v>9022.7270000000008</v>
      </c>
      <c r="I765" s="31">
        <f t="shared" si="363"/>
        <v>78.458495652173923</v>
      </c>
      <c r="J765" s="31">
        <f t="shared" si="364"/>
        <v>100</v>
      </c>
    </row>
    <row r="766" spans="1:10">
      <c r="A766" s="43" t="s">
        <v>160</v>
      </c>
      <c r="B766" s="44" t="s">
        <v>602</v>
      </c>
      <c r="C766" s="44" t="s">
        <v>161</v>
      </c>
      <c r="D766" s="31">
        <v>11500</v>
      </c>
      <c r="E766" s="31">
        <f>E767</f>
        <v>11500</v>
      </c>
      <c r="F766" s="31">
        <f t="shared" si="380"/>
        <v>9022.7270000000008</v>
      </c>
      <c r="G766" s="31">
        <f t="shared" si="380"/>
        <v>9022.7270000000008</v>
      </c>
      <c r="H766" s="7">
        <f t="shared" si="380"/>
        <v>9022.7270000000008</v>
      </c>
      <c r="I766" s="31">
        <f t="shared" si="363"/>
        <v>78.458495652173923</v>
      </c>
      <c r="J766" s="31">
        <f t="shared" si="364"/>
        <v>100</v>
      </c>
    </row>
    <row r="767" spans="1:10" ht="25.5">
      <c r="A767" s="43" t="s">
        <v>269</v>
      </c>
      <c r="B767" s="44" t="s">
        <v>602</v>
      </c>
      <c r="C767" s="44" t="s">
        <v>270</v>
      </c>
      <c r="D767" s="31">
        <v>11500</v>
      </c>
      <c r="E767" s="31">
        <f>ведомство!H1305</f>
        <v>11500</v>
      </c>
      <c r="F767" s="31">
        <f>ведомство!I1305</f>
        <v>9022.7270000000008</v>
      </c>
      <c r="G767" s="31">
        <f>ведомство!J1305</f>
        <v>9022.7270000000008</v>
      </c>
      <c r="H767" s="7">
        <f>ведомство!K1305</f>
        <v>9022.7270000000008</v>
      </c>
      <c r="I767" s="31">
        <f t="shared" si="363"/>
        <v>78.458495652173923</v>
      </c>
      <c r="J767" s="31">
        <f t="shared" si="364"/>
        <v>100</v>
      </c>
    </row>
    <row r="768" spans="1:10" ht="25.5">
      <c r="A768" s="43" t="s">
        <v>603</v>
      </c>
      <c r="B768" s="44" t="s">
        <v>604</v>
      </c>
      <c r="C768" s="44" t="s">
        <v>0</v>
      </c>
      <c r="D768" s="31">
        <v>5000</v>
      </c>
      <c r="E768" s="31">
        <f>E769</f>
        <v>5000</v>
      </c>
      <c r="F768" s="31">
        <f t="shared" ref="F768:H769" si="381">F769</f>
        <v>5000</v>
      </c>
      <c r="G768" s="31">
        <f t="shared" si="381"/>
        <v>5000</v>
      </c>
      <c r="H768" s="7">
        <f t="shared" si="381"/>
        <v>5000</v>
      </c>
      <c r="I768" s="31">
        <f t="shared" si="363"/>
        <v>100</v>
      </c>
      <c r="J768" s="31">
        <f t="shared" si="364"/>
        <v>100</v>
      </c>
    </row>
    <row r="769" spans="1:10">
      <c r="A769" s="43" t="s">
        <v>160</v>
      </c>
      <c r="B769" s="44" t="s">
        <v>604</v>
      </c>
      <c r="C769" s="44" t="s">
        <v>161</v>
      </c>
      <c r="D769" s="31">
        <v>5000</v>
      </c>
      <c r="E769" s="31">
        <f>E770</f>
        <v>5000</v>
      </c>
      <c r="F769" s="31">
        <f t="shared" si="381"/>
        <v>5000</v>
      </c>
      <c r="G769" s="31">
        <f t="shared" si="381"/>
        <v>5000</v>
      </c>
      <c r="H769" s="7">
        <f t="shared" si="381"/>
        <v>5000</v>
      </c>
      <c r="I769" s="31">
        <f t="shared" si="363"/>
        <v>100</v>
      </c>
      <c r="J769" s="31">
        <f t="shared" si="364"/>
        <v>100</v>
      </c>
    </row>
    <row r="770" spans="1:10" ht="25.5">
      <c r="A770" s="43" t="s">
        <v>269</v>
      </c>
      <c r="B770" s="44" t="s">
        <v>604</v>
      </c>
      <c r="C770" s="44" t="s">
        <v>270</v>
      </c>
      <c r="D770" s="31">
        <v>5000</v>
      </c>
      <c r="E770" s="31">
        <f>ведомство!H1308</f>
        <v>5000</v>
      </c>
      <c r="F770" s="31">
        <f>ведомство!I1308</f>
        <v>5000</v>
      </c>
      <c r="G770" s="31">
        <f>ведомство!J1308</f>
        <v>5000</v>
      </c>
      <c r="H770" s="7">
        <f>ведомство!K1308</f>
        <v>5000</v>
      </c>
      <c r="I770" s="31">
        <f t="shared" si="363"/>
        <v>100</v>
      </c>
      <c r="J770" s="31">
        <f t="shared" si="364"/>
        <v>100</v>
      </c>
    </row>
    <row r="771" spans="1:10">
      <c r="A771" s="43" t="s">
        <v>605</v>
      </c>
      <c r="B771" s="44" t="s">
        <v>606</v>
      </c>
      <c r="C771" s="44" t="s">
        <v>0</v>
      </c>
      <c r="D771" s="31">
        <v>5210</v>
      </c>
      <c r="E771" s="31">
        <f>E772+E774</f>
        <v>5210</v>
      </c>
      <c r="F771" s="31">
        <f t="shared" ref="F771:H771" si="382">F772+F774</f>
        <v>2859.2516000000001</v>
      </c>
      <c r="G771" s="31">
        <f t="shared" si="382"/>
        <v>2657.6469999999999</v>
      </c>
      <c r="H771" s="7">
        <f t="shared" si="382"/>
        <v>2657.63634</v>
      </c>
      <c r="I771" s="31">
        <f t="shared" si="363"/>
        <v>51.010294433781191</v>
      </c>
      <c r="J771" s="31">
        <f t="shared" si="364"/>
        <v>92.948670204468883</v>
      </c>
    </row>
    <row r="772" spans="1:10">
      <c r="A772" s="43" t="s">
        <v>152</v>
      </c>
      <c r="B772" s="44" t="s">
        <v>606</v>
      </c>
      <c r="C772" s="44" t="s">
        <v>153</v>
      </c>
      <c r="D772" s="31">
        <v>2000</v>
      </c>
      <c r="E772" s="31">
        <f>E773</f>
        <v>2000</v>
      </c>
      <c r="F772" s="31">
        <f t="shared" ref="F772:H772" si="383">F773</f>
        <v>1189.9570000000001</v>
      </c>
      <c r="G772" s="31">
        <f t="shared" si="383"/>
        <v>1189.9570000000001</v>
      </c>
      <c r="H772" s="7">
        <f t="shared" si="383"/>
        <v>1189.9570000000001</v>
      </c>
      <c r="I772" s="31">
        <f t="shared" si="363"/>
        <v>59.497850000000007</v>
      </c>
      <c r="J772" s="31">
        <f t="shared" si="364"/>
        <v>100</v>
      </c>
    </row>
    <row r="773" spans="1:10" ht="25.5">
      <c r="A773" s="43" t="s">
        <v>154</v>
      </c>
      <c r="B773" s="44" t="s">
        <v>606</v>
      </c>
      <c r="C773" s="44" t="s">
        <v>155</v>
      </c>
      <c r="D773" s="31">
        <v>2000</v>
      </c>
      <c r="E773" s="31">
        <f>ведомство!H1311</f>
        <v>2000</v>
      </c>
      <c r="F773" s="31">
        <f>ведомство!I1311</f>
        <v>1189.9570000000001</v>
      </c>
      <c r="G773" s="31">
        <f>ведомство!J1311</f>
        <v>1189.9570000000001</v>
      </c>
      <c r="H773" s="7">
        <f>ведомство!K1311</f>
        <v>1189.9570000000001</v>
      </c>
      <c r="I773" s="31">
        <f t="shared" si="363"/>
        <v>59.497850000000007</v>
      </c>
      <c r="J773" s="31">
        <f t="shared" si="364"/>
        <v>100</v>
      </c>
    </row>
    <row r="774" spans="1:10">
      <c r="A774" s="43" t="s">
        <v>160</v>
      </c>
      <c r="B774" s="44" t="s">
        <v>606</v>
      </c>
      <c r="C774" s="44" t="s">
        <v>161</v>
      </c>
      <c r="D774" s="31">
        <v>3210</v>
      </c>
      <c r="E774" s="31">
        <f>E775</f>
        <v>3210</v>
      </c>
      <c r="F774" s="31">
        <f t="shared" ref="F774:H774" si="384">F775</f>
        <v>1669.2945999999999</v>
      </c>
      <c r="G774" s="31">
        <f t="shared" si="384"/>
        <v>1467.69</v>
      </c>
      <c r="H774" s="7">
        <f t="shared" si="384"/>
        <v>1467.6793399999999</v>
      </c>
      <c r="I774" s="31">
        <f t="shared" si="363"/>
        <v>45.722097819314641</v>
      </c>
      <c r="J774" s="31">
        <f t="shared" si="364"/>
        <v>87.922128304973839</v>
      </c>
    </row>
    <row r="775" spans="1:10" ht="25.5">
      <c r="A775" s="43" t="s">
        <v>269</v>
      </c>
      <c r="B775" s="44" t="s">
        <v>606</v>
      </c>
      <c r="C775" s="44" t="s">
        <v>270</v>
      </c>
      <c r="D775" s="31">
        <v>3210</v>
      </c>
      <c r="E775" s="31">
        <f>ведомство!H1313</f>
        <v>3210</v>
      </c>
      <c r="F775" s="31">
        <f>ведомство!I1313</f>
        <v>1669.2945999999999</v>
      </c>
      <c r="G775" s="31">
        <f>ведомство!J1313</f>
        <v>1467.69</v>
      </c>
      <c r="H775" s="7">
        <f>ведомство!K1313</f>
        <v>1467.6793399999999</v>
      </c>
      <c r="I775" s="31">
        <f t="shared" si="363"/>
        <v>45.722097819314641</v>
      </c>
      <c r="J775" s="31">
        <f t="shared" si="364"/>
        <v>87.922128304973839</v>
      </c>
    </row>
    <row r="776" spans="1:10" ht="25.5">
      <c r="A776" s="43" t="s">
        <v>574</v>
      </c>
      <c r="B776" s="44" t="s">
        <v>607</v>
      </c>
      <c r="C776" s="44" t="s">
        <v>0</v>
      </c>
      <c r="D776" s="31">
        <v>7697.4</v>
      </c>
      <c r="E776" s="31">
        <f>E777</f>
        <v>7697.4</v>
      </c>
      <c r="F776" s="31">
        <f t="shared" ref="F776:H777" si="385">F777</f>
        <v>7197.4</v>
      </c>
      <c r="G776" s="31">
        <f t="shared" si="385"/>
        <v>7197.4</v>
      </c>
      <c r="H776" s="7">
        <f t="shared" si="385"/>
        <v>7197.4</v>
      </c>
      <c r="I776" s="31">
        <f t="shared" si="363"/>
        <v>93.504300153298516</v>
      </c>
      <c r="J776" s="31">
        <f t="shared" si="364"/>
        <v>100</v>
      </c>
    </row>
    <row r="777" spans="1:10">
      <c r="A777" s="43" t="s">
        <v>160</v>
      </c>
      <c r="B777" s="44" t="s">
        <v>607</v>
      </c>
      <c r="C777" s="44" t="s">
        <v>161</v>
      </c>
      <c r="D777" s="31">
        <v>7697.4</v>
      </c>
      <c r="E777" s="31">
        <f>E778</f>
        <v>7697.4</v>
      </c>
      <c r="F777" s="31">
        <f t="shared" si="385"/>
        <v>7197.4</v>
      </c>
      <c r="G777" s="31">
        <f t="shared" si="385"/>
        <v>7197.4</v>
      </c>
      <c r="H777" s="7">
        <f t="shared" si="385"/>
        <v>7197.4</v>
      </c>
      <c r="I777" s="31">
        <f t="shared" si="363"/>
        <v>93.504300153298516</v>
      </c>
      <c r="J777" s="31">
        <f t="shared" si="364"/>
        <v>100</v>
      </c>
    </row>
    <row r="778" spans="1:10" ht="25.5">
      <c r="A778" s="43" t="s">
        <v>269</v>
      </c>
      <c r="B778" s="44" t="s">
        <v>607</v>
      </c>
      <c r="C778" s="44" t="s">
        <v>270</v>
      </c>
      <c r="D778" s="31">
        <v>7697.4</v>
      </c>
      <c r="E778" s="31">
        <f>ведомство!H1316</f>
        <v>7697.4</v>
      </c>
      <c r="F778" s="31">
        <f>ведомство!I1316</f>
        <v>7197.4</v>
      </c>
      <c r="G778" s="31">
        <f>ведомство!J1316</f>
        <v>7197.4</v>
      </c>
      <c r="H778" s="7">
        <f>ведомство!K1316</f>
        <v>7197.4</v>
      </c>
      <c r="I778" s="31">
        <f t="shared" si="363"/>
        <v>93.504300153298516</v>
      </c>
      <c r="J778" s="31">
        <f t="shared" si="364"/>
        <v>100</v>
      </c>
    </row>
    <row r="779" spans="1:10" ht="25.5">
      <c r="A779" s="38" t="s">
        <v>608</v>
      </c>
      <c r="B779" s="39" t="s">
        <v>0</v>
      </c>
      <c r="C779" s="39" t="s">
        <v>0</v>
      </c>
      <c r="D779" s="31">
        <v>500</v>
      </c>
      <c r="E779" s="31">
        <v>500</v>
      </c>
      <c r="F779" s="31">
        <v>0</v>
      </c>
      <c r="G779" s="31">
        <v>0</v>
      </c>
      <c r="H779" s="7">
        <v>0</v>
      </c>
      <c r="I779" s="31">
        <f t="shared" si="363"/>
        <v>0</v>
      </c>
      <c r="J779" s="31">
        <v>0</v>
      </c>
    </row>
    <row r="780" spans="1:10">
      <c r="A780" s="43" t="s">
        <v>609</v>
      </c>
      <c r="B780" s="44" t="s">
        <v>610</v>
      </c>
      <c r="C780" s="44" t="s">
        <v>0</v>
      </c>
      <c r="D780" s="31">
        <v>5000</v>
      </c>
      <c r="E780" s="31">
        <f>E781</f>
        <v>5000</v>
      </c>
      <c r="F780" s="31">
        <f t="shared" ref="F780:H781" si="386">F781</f>
        <v>2198.4007000000001</v>
      </c>
      <c r="G780" s="31">
        <f t="shared" si="386"/>
        <v>2198.4007000000001</v>
      </c>
      <c r="H780" s="7">
        <f t="shared" si="386"/>
        <v>2197.2878999999998</v>
      </c>
      <c r="I780" s="31">
        <f t="shared" si="363"/>
        <v>43.945757999999998</v>
      </c>
      <c r="J780" s="31">
        <f t="shared" si="364"/>
        <v>99.949381384385461</v>
      </c>
    </row>
    <row r="781" spans="1:10">
      <c r="A781" s="43" t="s">
        <v>160</v>
      </c>
      <c r="B781" s="44" t="s">
        <v>610</v>
      </c>
      <c r="C781" s="44" t="s">
        <v>161</v>
      </c>
      <c r="D781" s="31">
        <v>5000</v>
      </c>
      <c r="E781" s="31">
        <f>E782</f>
        <v>5000</v>
      </c>
      <c r="F781" s="31">
        <f t="shared" si="386"/>
        <v>2198.4007000000001</v>
      </c>
      <c r="G781" s="31">
        <f t="shared" si="386"/>
        <v>2198.4007000000001</v>
      </c>
      <c r="H781" s="7">
        <f t="shared" si="386"/>
        <v>2197.2878999999998</v>
      </c>
      <c r="I781" s="31">
        <f t="shared" si="363"/>
        <v>43.945757999999998</v>
      </c>
      <c r="J781" s="31">
        <f t="shared" si="364"/>
        <v>99.949381384385461</v>
      </c>
    </row>
    <row r="782" spans="1:10" ht="25.5">
      <c r="A782" s="43" t="s">
        <v>269</v>
      </c>
      <c r="B782" s="44" t="s">
        <v>610</v>
      </c>
      <c r="C782" s="44" t="s">
        <v>270</v>
      </c>
      <c r="D782" s="31">
        <v>5000</v>
      </c>
      <c r="E782" s="31">
        <f>ведомство!H1320</f>
        <v>5000</v>
      </c>
      <c r="F782" s="31">
        <f>ведомство!I1320</f>
        <v>2198.4007000000001</v>
      </c>
      <c r="G782" s="31">
        <f>ведомство!J1320</f>
        <v>2198.4007000000001</v>
      </c>
      <c r="H782" s="7">
        <f>ведомство!K1320</f>
        <v>2197.2878999999998</v>
      </c>
      <c r="I782" s="31">
        <f t="shared" ref="I782:I844" si="387">H782/E782*100</f>
        <v>43.945757999999998</v>
      </c>
      <c r="J782" s="31">
        <f t="shared" ref="J782:J841" si="388">H782/F782*100</f>
        <v>99.949381384385461</v>
      </c>
    </row>
    <row r="783" spans="1:10" ht="25.5">
      <c r="A783" s="43" t="s">
        <v>596</v>
      </c>
      <c r="B783" s="44" t="s">
        <v>611</v>
      </c>
      <c r="C783" s="44" t="s">
        <v>0</v>
      </c>
      <c r="D783" s="31">
        <v>250</v>
      </c>
      <c r="E783" s="31">
        <f>E784</f>
        <v>250</v>
      </c>
      <c r="F783" s="31">
        <f t="shared" ref="F783:H784" si="389">F784</f>
        <v>89.730999999999995</v>
      </c>
      <c r="G783" s="31">
        <f t="shared" si="389"/>
        <v>89.730999999999995</v>
      </c>
      <c r="H783" s="7">
        <f t="shared" si="389"/>
        <v>89.730999999999995</v>
      </c>
      <c r="I783" s="31">
        <f t="shared" si="387"/>
        <v>35.892399999999995</v>
      </c>
      <c r="J783" s="31">
        <f t="shared" si="388"/>
        <v>100</v>
      </c>
    </row>
    <row r="784" spans="1:10">
      <c r="A784" s="43" t="s">
        <v>160</v>
      </c>
      <c r="B784" s="44" t="s">
        <v>611</v>
      </c>
      <c r="C784" s="44" t="s">
        <v>161</v>
      </c>
      <c r="D784" s="31">
        <v>250</v>
      </c>
      <c r="E784" s="31">
        <f>E785</f>
        <v>250</v>
      </c>
      <c r="F784" s="31">
        <f t="shared" si="389"/>
        <v>89.730999999999995</v>
      </c>
      <c r="G784" s="31">
        <f t="shared" si="389"/>
        <v>89.730999999999995</v>
      </c>
      <c r="H784" s="7">
        <f t="shared" si="389"/>
        <v>89.730999999999995</v>
      </c>
      <c r="I784" s="31">
        <f t="shared" si="387"/>
        <v>35.892399999999995</v>
      </c>
      <c r="J784" s="31">
        <f t="shared" si="388"/>
        <v>100</v>
      </c>
    </row>
    <row r="785" spans="1:10" ht="25.5">
      <c r="A785" s="43" t="s">
        <v>269</v>
      </c>
      <c r="B785" s="44" t="s">
        <v>611</v>
      </c>
      <c r="C785" s="44" t="s">
        <v>270</v>
      </c>
      <c r="D785" s="31">
        <v>250</v>
      </c>
      <c r="E785" s="31">
        <f>ведомство!H1323</f>
        <v>250</v>
      </c>
      <c r="F785" s="31">
        <f>ведомство!I1323</f>
        <v>89.730999999999995</v>
      </c>
      <c r="G785" s="31">
        <f>ведомство!J1323</f>
        <v>89.730999999999995</v>
      </c>
      <c r="H785" s="7">
        <f>ведомство!K1323</f>
        <v>89.730999999999995</v>
      </c>
      <c r="I785" s="31">
        <f t="shared" si="387"/>
        <v>35.892399999999995</v>
      </c>
      <c r="J785" s="31">
        <f t="shared" si="388"/>
        <v>100</v>
      </c>
    </row>
    <row r="786" spans="1:10">
      <c r="A786" s="43" t="s">
        <v>612</v>
      </c>
      <c r="B786" s="44" t="s">
        <v>613</v>
      </c>
      <c r="C786" s="44" t="s">
        <v>0</v>
      </c>
      <c r="D786" s="31">
        <v>10000</v>
      </c>
      <c r="E786" s="31">
        <f>E787</f>
        <v>10000</v>
      </c>
      <c r="F786" s="31">
        <f t="shared" ref="F786:H787" si="390">F787</f>
        <v>9990.7124999999996</v>
      </c>
      <c r="G786" s="31">
        <f t="shared" si="390"/>
        <v>9990.7124999999996</v>
      </c>
      <c r="H786" s="7">
        <f t="shared" si="390"/>
        <v>9989.9249999999993</v>
      </c>
      <c r="I786" s="31">
        <f t="shared" si="387"/>
        <v>99.899249999999995</v>
      </c>
      <c r="J786" s="31">
        <f t="shared" si="388"/>
        <v>99.992117679294651</v>
      </c>
    </row>
    <row r="787" spans="1:10">
      <c r="A787" s="43" t="s">
        <v>160</v>
      </c>
      <c r="B787" s="44" t="s">
        <v>613</v>
      </c>
      <c r="C787" s="44" t="s">
        <v>161</v>
      </c>
      <c r="D787" s="31">
        <v>10000</v>
      </c>
      <c r="E787" s="31">
        <f>E788</f>
        <v>10000</v>
      </c>
      <c r="F787" s="31">
        <f t="shared" si="390"/>
        <v>9990.7124999999996</v>
      </c>
      <c r="G787" s="31">
        <f t="shared" si="390"/>
        <v>9990.7124999999996</v>
      </c>
      <c r="H787" s="7">
        <f t="shared" si="390"/>
        <v>9989.9249999999993</v>
      </c>
      <c r="I787" s="31">
        <f t="shared" si="387"/>
        <v>99.899249999999995</v>
      </c>
      <c r="J787" s="31">
        <f t="shared" si="388"/>
        <v>99.992117679294651</v>
      </c>
    </row>
    <row r="788" spans="1:10" ht="25.5">
      <c r="A788" s="43" t="s">
        <v>269</v>
      </c>
      <c r="B788" s="44" t="s">
        <v>613</v>
      </c>
      <c r="C788" s="44" t="s">
        <v>270</v>
      </c>
      <c r="D788" s="31">
        <v>10000</v>
      </c>
      <c r="E788" s="31">
        <f>ведомство!H1326</f>
        <v>10000</v>
      </c>
      <c r="F788" s="31">
        <f>ведомство!I1326</f>
        <v>9990.7124999999996</v>
      </c>
      <c r="G788" s="31">
        <f>ведомство!J1326</f>
        <v>9990.7124999999996</v>
      </c>
      <c r="H788" s="7">
        <f>ведомство!K1326</f>
        <v>9989.9249999999993</v>
      </c>
      <c r="I788" s="31">
        <f t="shared" si="387"/>
        <v>99.899249999999995</v>
      </c>
      <c r="J788" s="31">
        <f t="shared" si="388"/>
        <v>99.992117679294651</v>
      </c>
    </row>
    <row r="789" spans="1:10">
      <c r="A789" s="43" t="s">
        <v>576</v>
      </c>
      <c r="B789" s="44" t="s">
        <v>614</v>
      </c>
      <c r="C789" s="44" t="s">
        <v>0</v>
      </c>
      <c r="D789" s="31">
        <v>48000</v>
      </c>
      <c r="E789" s="31">
        <f>E790</f>
        <v>48000</v>
      </c>
      <c r="F789" s="31">
        <f t="shared" ref="F789:H790" si="391">F790</f>
        <v>40324.81</v>
      </c>
      <c r="G789" s="31">
        <f t="shared" si="391"/>
        <v>40324.81</v>
      </c>
      <c r="H789" s="7">
        <f t="shared" si="391"/>
        <v>40256.688099999999</v>
      </c>
      <c r="I789" s="31">
        <f t="shared" si="387"/>
        <v>83.868100208333331</v>
      </c>
      <c r="J789" s="31">
        <f t="shared" si="388"/>
        <v>99.831067027966157</v>
      </c>
    </row>
    <row r="790" spans="1:10">
      <c r="A790" s="43" t="s">
        <v>160</v>
      </c>
      <c r="B790" s="44" t="s">
        <v>614</v>
      </c>
      <c r="C790" s="44" t="s">
        <v>161</v>
      </c>
      <c r="D790" s="31">
        <v>48000</v>
      </c>
      <c r="E790" s="31">
        <f>E791</f>
        <v>48000</v>
      </c>
      <c r="F790" s="31">
        <f t="shared" si="391"/>
        <v>40324.81</v>
      </c>
      <c r="G790" s="31">
        <f t="shared" si="391"/>
        <v>40324.81</v>
      </c>
      <c r="H790" s="7">
        <f t="shared" si="391"/>
        <v>40256.688099999999</v>
      </c>
      <c r="I790" s="31">
        <f t="shared" si="387"/>
        <v>83.868100208333331</v>
      </c>
      <c r="J790" s="31">
        <f t="shared" si="388"/>
        <v>99.831067027966157</v>
      </c>
    </row>
    <row r="791" spans="1:10" ht="25.5">
      <c r="A791" s="43" t="s">
        <v>269</v>
      </c>
      <c r="B791" s="44" t="s">
        <v>614</v>
      </c>
      <c r="C791" s="44" t="s">
        <v>270</v>
      </c>
      <c r="D791" s="31">
        <v>48000</v>
      </c>
      <c r="E791" s="31">
        <f>ведомство!H1329</f>
        <v>48000</v>
      </c>
      <c r="F791" s="31">
        <f>ведомство!I1329</f>
        <v>40324.81</v>
      </c>
      <c r="G791" s="31">
        <f>ведомство!J1329</f>
        <v>40324.81</v>
      </c>
      <c r="H791" s="7">
        <f>ведомство!K1329</f>
        <v>40256.688099999999</v>
      </c>
      <c r="I791" s="31">
        <f t="shared" si="387"/>
        <v>83.868100208333331</v>
      </c>
      <c r="J791" s="31">
        <f t="shared" si="388"/>
        <v>99.831067027966157</v>
      </c>
    </row>
    <row r="792" spans="1:10" ht="25.5">
      <c r="A792" s="43" t="s">
        <v>590</v>
      </c>
      <c r="B792" s="44" t="s">
        <v>615</v>
      </c>
      <c r="C792" s="44" t="s">
        <v>0</v>
      </c>
      <c r="D792" s="31">
        <v>1000</v>
      </c>
      <c r="E792" s="31">
        <f>E793</f>
        <v>1000</v>
      </c>
      <c r="F792" s="31">
        <f t="shared" ref="F792:H793" si="392">F793</f>
        <v>1000</v>
      </c>
      <c r="G792" s="31">
        <f t="shared" si="392"/>
        <v>1000</v>
      </c>
      <c r="H792" s="7">
        <f t="shared" si="392"/>
        <v>1000</v>
      </c>
      <c r="I792" s="31">
        <f t="shared" si="387"/>
        <v>100</v>
      </c>
      <c r="J792" s="31">
        <f t="shared" si="388"/>
        <v>100</v>
      </c>
    </row>
    <row r="793" spans="1:10">
      <c r="A793" s="43" t="s">
        <v>160</v>
      </c>
      <c r="B793" s="44" t="s">
        <v>615</v>
      </c>
      <c r="C793" s="44" t="s">
        <v>161</v>
      </c>
      <c r="D793" s="31">
        <v>1000</v>
      </c>
      <c r="E793" s="31">
        <f>E794</f>
        <v>1000</v>
      </c>
      <c r="F793" s="31">
        <f t="shared" si="392"/>
        <v>1000</v>
      </c>
      <c r="G793" s="31">
        <f t="shared" si="392"/>
        <v>1000</v>
      </c>
      <c r="H793" s="7">
        <f t="shared" si="392"/>
        <v>1000</v>
      </c>
      <c r="I793" s="31">
        <f t="shared" si="387"/>
        <v>100</v>
      </c>
      <c r="J793" s="31">
        <f t="shared" si="388"/>
        <v>100</v>
      </c>
    </row>
    <row r="794" spans="1:10" ht="25.5">
      <c r="A794" s="43" t="s">
        <v>269</v>
      </c>
      <c r="B794" s="44" t="s">
        <v>615</v>
      </c>
      <c r="C794" s="44" t="s">
        <v>270</v>
      </c>
      <c r="D794" s="31">
        <v>1000</v>
      </c>
      <c r="E794" s="31">
        <f>ведомство!H1332</f>
        <v>1000</v>
      </c>
      <c r="F794" s="31">
        <f>ведомство!I1332</f>
        <v>1000</v>
      </c>
      <c r="G794" s="31">
        <f>ведомство!J1332</f>
        <v>1000</v>
      </c>
      <c r="H794" s="7">
        <f>ведомство!K1332</f>
        <v>1000</v>
      </c>
      <c r="I794" s="31">
        <f t="shared" si="387"/>
        <v>100</v>
      </c>
      <c r="J794" s="31">
        <f t="shared" si="388"/>
        <v>100</v>
      </c>
    </row>
    <row r="795" spans="1:10" ht="25.5">
      <c r="A795" s="43" t="s">
        <v>616</v>
      </c>
      <c r="B795" s="44" t="s">
        <v>617</v>
      </c>
      <c r="C795" s="44" t="s">
        <v>0</v>
      </c>
      <c r="D795" s="31">
        <v>9500</v>
      </c>
      <c r="E795" s="31">
        <f>E796</f>
        <v>9500</v>
      </c>
      <c r="F795" s="31">
        <f t="shared" ref="F795:H796" si="393">F796</f>
        <v>5927.81</v>
      </c>
      <c r="G795" s="31">
        <f t="shared" si="393"/>
        <v>5927.81</v>
      </c>
      <c r="H795" s="7">
        <f t="shared" si="393"/>
        <v>5927.7788700000001</v>
      </c>
      <c r="I795" s="31">
        <f t="shared" si="387"/>
        <v>62.397672315789478</v>
      </c>
      <c r="J795" s="31">
        <f t="shared" si="388"/>
        <v>99.999474848215442</v>
      </c>
    </row>
    <row r="796" spans="1:10">
      <c r="A796" s="43" t="s">
        <v>160</v>
      </c>
      <c r="B796" s="44" t="s">
        <v>617</v>
      </c>
      <c r="C796" s="44" t="s">
        <v>161</v>
      </c>
      <c r="D796" s="31">
        <v>9500</v>
      </c>
      <c r="E796" s="31">
        <f>E797</f>
        <v>9500</v>
      </c>
      <c r="F796" s="31">
        <f t="shared" si="393"/>
        <v>5927.81</v>
      </c>
      <c r="G796" s="31">
        <f t="shared" si="393"/>
        <v>5927.81</v>
      </c>
      <c r="H796" s="7">
        <f t="shared" si="393"/>
        <v>5927.7788700000001</v>
      </c>
      <c r="I796" s="31">
        <f t="shared" si="387"/>
        <v>62.397672315789478</v>
      </c>
      <c r="J796" s="31">
        <f t="shared" si="388"/>
        <v>99.999474848215442</v>
      </c>
    </row>
    <row r="797" spans="1:10" ht="25.5">
      <c r="A797" s="43" t="s">
        <v>269</v>
      </c>
      <c r="B797" s="44" t="s">
        <v>617</v>
      </c>
      <c r="C797" s="44" t="s">
        <v>270</v>
      </c>
      <c r="D797" s="31">
        <v>9500</v>
      </c>
      <c r="E797" s="31">
        <f>ведомство!H1335</f>
        <v>9500</v>
      </c>
      <c r="F797" s="31">
        <f>ведомство!I1335</f>
        <v>5927.81</v>
      </c>
      <c r="G797" s="31">
        <f>ведомство!J1335</f>
        <v>5927.81</v>
      </c>
      <c r="H797" s="7">
        <f>ведомство!K1335</f>
        <v>5927.7788700000001</v>
      </c>
      <c r="I797" s="31">
        <f t="shared" si="387"/>
        <v>62.397672315789478</v>
      </c>
      <c r="J797" s="31">
        <f t="shared" si="388"/>
        <v>99.999474848215442</v>
      </c>
    </row>
    <row r="798" spans="1:10" ht="25.5">
      <c r="A798" s="43" t="s">
        <v>618</v>
      </c>
      <c r="B798" s="44" t="s">
        <v>619</v>
      </c>
      <c r="C798" s="44" t="s">
        <v>0</v>
      </c>
      <c r="D798" s="31">
        <v>500</v>
      </c>
      <c r="E798" s="31">
        <f>E799</f>
        <v>500</v>
      </c>
      <c r="F798" s="31">
        <f t="shared" ref="F798:H799" si="394">F799</f>
        <v>0</v>
      </c>
      <c r="G798" s="31">
        <f t="shared" si="394"/>
        <v>0</v>
      </c>
      <c r="H798" s="7">
        <f t="shared" si="394"/>
        <v>0</v>
      </c>
      <c r="I798" s="31">
        <f t="shared" si="387"/>
        <v>0</v>
      </c>
      <c r="J798" s="31">
        <v>0</v>
      </c>
    </row>
    <row r="799" spans="1:10">
      <c r="A799" s="43" t="s">
        <v>152</v>
      </c>
      <c r="B799" s="44" t="s">
        <v>619</v>
      </c>
      <c r="C799" s="44" t="s">
        <v>153</v>
      </c>
      <c r="D799" s="31">
        <v>500</v>
      </c>
      <c r="E799" s="31">
        <f>E800</f>
        <v>500</v>
      </c>
      <c r="F799" s="31">
        <f t="shared" si="394"/>
        <v>0</v>
      </c>
      <c r="G799" s="31">
        <f t="shared" si="394"/>
        <v>0</v>
      </c>
      <c r="H799" s="7">
        <f t="shared" si="394"/>
        <v>0</v>
      </c>
      <c r="I799" s="31">
        <f t="shared" si="387"/>
        <v>0</v>
      </c>
      <c r="J799" s="31">
        <v>0</v>
      </c>
    </row>
    <row r="800" spans="1:10" ht="25.5">
      <c r="A800" s="43" t="s">
        <v>154</v>
      </c>
      <c r="B800" s="44" t="s">
        <v>619</v>
      </c>
      <c r="C800" s="44" t="s">
        <v>155</v>
      </c>
      <c r="D800" s="31">
        <v>500</v>
      </c>
      <c r="E800" s="31">
        <f>ведомство!H1338</f>
        <v>500</v>
      </c>
      <c r="F800" s="31">
        <f>ведомство!I1338</f>
        <v>0</v>
      </c>
      <c r="G800" s="31">
        <f>ведомство!J1338</f>
        <v>0</v>
      </c>
      <c r="H800" s="7">
        <f>ведомство!K1338</f>
        <v>0</v>
      </c>
      <c r="I800" s="31">
        <f t="shared" si="387"/>
        <v>0</v>
      </c>
      <c r="J800" s="31">
        <v>0</v>
      </c>
    </row>
    <row r="801" spans="1:10" ht="25.5">
      <c r="A801" s="43" t="s">
        <v>620</v>
      </c>
      <c r="B801" s="44" t="s">
        <v>621</v>
      </c>
      <c r="C801" s="44" t="s">
        <v>0</v>
      </c>
      <c r="D801" s="31">
        <v>270</v>
      </c>
      <c r="E801" s="31">
        <f>E802</f>
        <v>270</v>
      </c>
      <c r="F801" s="31">
        <f t="shared" ref="F801:H802" si="395">F802</f>
        <v>270</v>
      </c>
      <c r="G801" s="31">
        <f t="shared" si="395"/>
        <v>270</v>
      </c>
      <c r="H801" s="7">
        <f t="shared" si="395"/>
        <v>270</v>
      </c>
      <c r="I801" s="31">
        <f t="shared" si="387"/>
        <v>100</v>
      </c>
      <c r="J801" s="31">
        <f t="shared" si="388"/>
        <v>100</v>
      </c>
    </row>
    <row r="802" spans="1:10">
      <c r="A802" s="43" t="s">
        <v>160</v>
      </c>
      <c r="B802" s="44" t="s">
        <v>621</v>
      </c>
      <c r="C802" s="44" t="s">
        <v>161</v>
      </c>
      <c r="D802" s="31">
        <v>270</v>
      </c>
      <c r="E802" s="31">
        <f>E803</f>
        <v>270</v>
      </c>
      <c r="F802" s="31">
        <f t="shared" si="395"/>
        <v>270</v>
      </c>
      <c r="G802" s="31">
        <f t="shared" si="395"/>
        <v>270</v>
      </c>
      <c r="H802" s="7">
        <f t="shared" si="395"/>
        <v>270</v>
      </c>
      <c r="I802" s="31">
        <f t="shared" si="387"/>
        <v>100</v>
      </c>
      <c r="J802" s="31">
        <f t="shared" si="388"/>
        <v>100</v>
      </c>
    </row>
    <row r="803" spans="1:10" ht="25.5">
      <c r="A803" s="43" t="s">
        <v>269</v>
      </c>
      <c r="B803" s="44" t="s">
        <v>621</v>
      </c>
      <c r="C803" s="44" t="s">
        <v>270</v>
      </c>
      <c r="D803" s="31">
        <v>270</v>
      </c>
      <c r="E803" s="31">
        <f>ведомство!H1341</f>
        <v>270</v>
      </c>
      <c r="F803" s="31">
        <f>ведомство!I1341</f>
        <v>270</v>
      </c>
      <c r="G803" s="31">
        <f>ведомство!J1341</f>
        <v>270</v>
      </c>
      <c r="H803" s="7">
        <f>ведомство!K1341</f>
        <v>270</v>
      </c>
      <c r="I803" s="31">
        <f t="shared" si="387"/>
        <v>100</v>
      </c>
      <c r="J803" s="31">
        <f t="shared" si="388"/>
        <v>100</v>
      </c>
    </row>
    <row r="804" spans="1:10">
      <c r="A804" s="43" t="s">
        <v>622</v>
      </c>
      <c r="B804" s="44" t="s">
        <v>623</v>
      </c>
      <c r="C804" s="44" t="s">
        <v>0</v>
      </c>
      <c r="D804" s="31">
        <v>16000</v>
      </c>
      <c r="E804" s="31">
        <f>E805</f>
        <v>16000</v>
      </c>
      <c r="F804" s="31">
        <f t="shared" ref="F804:H805" si="396">F805</f>
        <v>16000</v>
      </c>
      <c r="G804" s="31">
        <f t="shared" si="396"/>
        <v>16000</v>
      </c>
      <c r="H804" s="7">
        <f t="shared" si="396"/>
        <v>16000</v>
      </c>
      <c r="I804" s="31">
        <f t="shared" si="387"/>
        <v>100</v>
      </c>
      <c r="J804" s="31">
        <f t="shared" si="388"/>
        <v>100</v>
      </c>
    </row>
    <row r="805" spans="1:10">
      <c r="A805" s="43" t="s">
        <v>160</v>
      </c>
      <c r="B805" s="44" t="s">
        <v>623</v>
      </c>
      <c r="C805" s="44" t="s">
        <v>161</v>
      </c>
      <c r="D805" s="31">
        <v>16000</v>
      </c>
      <c r="E805" s="31">
        <f>E806</f>
        <v>16000</v>
      </c>
      <c r="F805" s="31">
        <f t="shared" si="396"/>
        <v>16000</v>
      </c>
      <c r="G805" s="31">
        <f t="shared" si="396"/>
        <v>16000</v>
      </c>
      <c r="H805" s="7">
        <f t="shared" si="396"/>
        <v>16000</v>
      </c>
      <c r="I805" s="31">
        <f t="shared" si="387"/>
        <v>100</v>
      </c>
      <c r="J805" s="31">
        <f t="shared" si="388"/>
        <v>100</v>
      </c>
    </row>
    <row r="806" spans="1:10" ht="25.5">
      <c r="A806" s="43" t="s">
        <v>269</v>
      </c>
      <c r="B806" s="44" t="s">
        <v>623</v>
      </c>
      <c r="C806" s="44" t="s">
        <v>270</v>
      </c>
      <c r="D806" s="31">
        <v>16000</v>
      </c>
      <c r="E806" s="31">
        <f>ведомство!H1344</f>
        <v>16000</v>
      </c>
      <c r="F806" s="31">
        <f>ведомство!I1344</f>
        <v>16000</v>
      </c>
      <c r="G806" s="31">
        <f>ведомство!J1344</f>
        <v>16000</v>
      </c>
      <c r="H806" s="7">
        <f>ведомство!K1344</f>
        <v>16000</v>
      </c>
      <c r="I806" s="31">
        <f t="shared" si="387"/>
        <v>100</v>
      </c>
      <c r="J806" s="31">
        <f t="shared" si="388"/>
        <v>100</v>
      </c>
    </row>
    <row r="807" spans="1:10">
      <c r="A807" s="43" t="s">
        <v>624</v>
      </c>
      <c r="B807" s="44" t="s">
        <v>625</v>
      </c>
      <c r="C807" s="44" t="s">
        <v>0</v>
      </c>
      <c r="D807" s="31">
        <v>6600</v>
      </c>
      <c r="E807" s="31">
        <f>E808</f>
        <v>6600</v>
      </c>
      <c r="F807" s="31">
        <f t="shared" ref="F807:H808" si="397">F808</f>
        <v>6600</v>
      </c>
      <c r="G807" s="31">
        <f t="shared" si="397"/>
        <v>6600</v>
      </c>
      <c r="H807" s="7">
        <f t="shared" si="397"/>
        <v>6600</v>
      </c>
      <c r="I807" s="31">
        <f t="shared" si="387"/>
        <v>100</v>
      </c>
      <c r="J807" s="31">
        <f t="shared" si="388"/>
        <v>100</v>
      </c>
    </row>
    <row r="808" spans="1:10">
      <c r="A808" s="43" t="s">
        <v>160</v>
      </c>
      <c r="B808" s="44" t="s">
        <v>625</v>
      </c>
      <c r="C808" s="44" t="s">
        <v>161</v>
      </c>
      <c r="D808" s="31">
        <v>6600</v>
      </c>
      <c r="E808" s="31">
        <f>E809</f>
        <v>6600</v>
      </c>
      <c r="F808" s="31">
        <f t="shared" si="397"/>
        <v>6600</v>
      </c>
      <c r="G808" s="31">
        <f t="shared" si="397"/>
        <v>6600</v>
      </c>
      <c r="H808" s="7">
        <f t="shared" si="397"/>
        <v>6600</v>
      </c>
      <c r="I808" s="31">
        <f t="shared" si="387"/>
        <v>100</v>
      </c>
      <c r="J808" s="31">
        <f t="shared" si="388"/>
        <v>100</v>
      </c>
    </row>
    <row r="809" spans="1:10" ht="25.5">
      <c r="A809" s="43" t="s">
        <v>269</v>
      </c>
      <c r="B809" s="44" t="s">
        <v>625</v>
      </c>
      <c r="C809" s="44" t="s">
        <v>270</v>
      </c>
      <c r="D809" s="31">
        <v>6600</v>
      </c>
      <c r="E809" s="31">
        <f>ведомство!H1347</f>
        <v>6600</v>
      </c>
      <c r="F809" s="31">
        <f>ведомство!I1347</f>
        <v>6600</v>
      </c>
      <c r="G809" s="31">
        <f>ведомство!J1347</f>
        <v>6600</v>
      </c>
      <c r="H809" s="7">
        <f>ведомство!K1347</f>
        <v>6600</v>
      </c>
      <c r="I809" s="31">
        <f t="shared" si="387"/>
        <v>100</v>
      </c>
      <c r="J809" s="31">
        <f t="shared" si="388"/>
        <v>100</v>
      </c>
    </row>
    <row r="810" spans="1:10" ht="25.5">
      <c r="A810" s="38" t="s">
        <v>626</v>
      </c>
      <c r="B810" s="39" t="s">
        <v>0</v>
      </c>
      <c r="C810" s="39" t="s">
        <v>0</v>
      </c>
      <c r="D810" s="31">
        <v>6000</v>
      </c>
      <c r="E810" s="31">
        <v>6600</v>
      </c>
      <c r="F810" s="31">
        <v>6600</v>
      </c>
      <c r="G810" s="31">
        <v>6600</v>
      </c>
      <c r="H810" s="7">
        <v>6600</v>
      </c>
      <c r="I810" s="31">
        <f t="shared" si="387"/>
        <v>100</v>
      </c>
      <c r="J810" s="31">
        <f t="shared" si="388"/>
        <v>100</v>
      </c>
    </row>
    <row r="811" spans="1:10">
      <c r="A811" s="43" t="s">
        <v>627</v>
      </c>
      <c r="B811" s="44" t="s">
        <v>628</v>
      </c>
      <c r="C811" s="44" t="s">
        <v>0</v>
      </c>
      <c r="D811" s="31">
        <v>2000</v>
      </c>
      <c r="E811" s="31">
        <f>E812</f>
        <v>2000</v>
      </c>
      <c r="F811" s="31">
        <f t="shared" ref="F811:H812" si="398">F812</f>
        <v>0</v>
      </c>
      <c r="G811" s="31">
        <f t="shared" si="398"/>
        <v>0</v>
      </c>
      <c r="H811" s="7">
        <f t="shared" si="398"/>
        <v>0</v>
      </c>
      <c r="I811" s="31">
        <f t="shared" si="387"/>
        <v>0</v>
      </c>
      <c r="J811" s="31">
        <v>0</v>
      </c>
    </row>
    <row r="812" spans="1:10">
      <c r="A812" s="43" t="s">
        <v>160</v>
      </c>
      <c r="B812" s="44" t="s">
        <v>628</v>
      </c>
      <c r="C812" s="44" t="s">
        <v>161</v>
      </c>
      <c r="D812" s="31">
        <v>2000</v>
      </c>
      <c r="E812" s="31">
        <f>E813</f>
        <v>2000</v>
      </c>
      <c r="F812" s="31">
        <f t="shared" si="398"/>
        <v>0</v>
      </c>
      <c r="G812" s="31">
        <f t="shared" si="398"/>
        <v>0</v>
      </c>
      <c r="H812" s="7">
        <f t="shared" si="398"/>
        <v>0</v>
      </c>
      <c r="I812" s="31">
        <f t="shared" si="387"/>
        <v>0</v>
      </c>
      <c r="J812" s="31">
        <v>0</v>
      </c>
    </row>
    <row r="813" spans="1:10" ht="25.5">
      <c r="A813" s="43" t="s">
        <v>269</v>
      </c>
      <c r="B813" s="44" t="s">
        <v>628</v>
      </c>
      <c r="C813" s="44" t="s">
        <v>270</v>
      </c>
      <c r="D813" s="31">
        <v>2000</v>
      </c>
      <c r="E813" s="31">
        <f>ведомство!H1351</f>
        <v>2000</v>
      </c>
      <c r="F813" s="31">
        <f>ведомство!I1351</f>
        <v>0</v>
      </c>
      <c r="G813" s="31">
        <f>ведомство!J1351</f>
        <v>0</v>
      </c>
      <c r="H813" s="7">
        <f>ведомство!K1351</f>
        <v>0</v>
      </c>
      <c r="I813" s="31">
        <f t="shared" si="387"/>
        <v>0</v>
      </c>
      <c r="J813" s="31">
        <v>0</v>
      </c>
    </row>
    <row r="814" spans="1:10" ht="38.25">
      <c r="A814" s="43" t="s">
        <v>572</v>
      </c>
      <c r="B814" s="44" t="s">
        <v>629</v>
      </c>
      <c r="C814" s="44" t="s">
        <v>0</v>
      </c>
      <c r="D814" s="31">
        <v>50</v>
      </c>
      <c r="E814" s="31">
        <f>E815</f>
        <v>50</v>
      </c>
      <c r="F814" s="31">
        <f t="shared" ref="F814:H815" si="399">F815</f>
        <v>0</v>
      </c>
      <c r="G814" s="31">
        <f t="shared" si="399"/>
        <v>0</v>
      </c>
      <c r="H814" s="7">
        <f t="shared" si="399"/>
        <v>0</v>
      </c>
      <c r="I814" s="31">
        <f t="shared" si="387"/>
        <v>0</v>
      </c>
      <c r="J814" s="31">
        <v>0</v>
      </c>
    </row>
    <row r="815" spans="1:10">
      <c r="A815" s="43" t="s">
        <v>160</v>
      </c>
      <c r="B815" s="44" t="s">
        <v>629</v>
      </c>
      <c r="C815" s="44" t="s">
        <v>161</v>
      </c>
      <c r="D815" s="31">
        <v>50</v>
      </c>
      <c r="E815" s="31">
        <f>E816</f>
        <v>50</v>
      </c>
      <c r="F815" s="31">
        <f t="shared" si="399"/>
        <v>0</v>
      </c>
      <c r="G815" s="31">
        <f t="shared" si="399"/>
        <v>0</v>
      </c>
      <c r="H815" s="7">
        <f t="shared" si="399"/>
        <v>0</v>
      </c>
      <c r="I815" s="31">
        <f t="shared" si="387"/>
        <v>0</v>
      </c>
      <c r="J815" s="31">
        <v>0</v>
      </c>
    </row>
    <row r="816" spans="1:10" ht="25.5">
      <c r="A816" s="43" t="s">
        <v>269</v>
      </c>
      <c r="B816" s="44" t="s">
        <v>629</v>
      </c>
      <c r="C816" s="44" t="s">
        <v>270</v>
      </c>
      <c r="D816" s="31">
        <v>50</v>
      </c>
      <c r="E816" s="31">
        <f>ведомство!H1354</f>
        <v>50</v>
      </c>
      <c r="F816" s="31">
        <f>ведомство!I1354</f>
        <v>0</v>
      </c>
      <c r="G816" s="31">
        <f>ведомство!J1354</f>
        <v>0</v>
      </c>
      <c r="H816" s="7">
        <f>ведомство!K1354</f>
        <v>0</v>
      </c>
      <c r="I816" s="31">
        <f t="shared" si="387"/>
        <v>0</v>
      </c>
      <c r="J816" s="31">
        <v>0</v>
      </c>
    </row>
    <row r="817" spans="1:10" ht="38.25">
      <c r="A817" s="43" t="s">
        <v>586</v>
      </c>
      <c r="B817" s="44" t="s">
        <v>630</v>
      </c>
      <c r="C817" s="44" t="s">
        <v>0</v>
      </c>
      <c r="D817" s="31">
        <v>280</v>
      </c>
      <c r="E817" s="31">
        <f>E818</f>
        <v>280</v>
      </c>
      <c r="F817" s="31">
        <f t="shared" ref="F817:H818" si="400">F818</f>
        <v>0</v>
      </c>
      <c r="G817" s="31">
        <f t="shared" si="400"/>
        <v>0</v>
      </c>
      <c r="H817" s="7">
        <f t="shared" si="400"/>
        <v>0</v>
      </c>
      <c r="I817" s="31">
        <f t="shared" si="387"/>
        <v>0</v>
      </c>
      <c r="J817" s="31">
        <v>0</v>
      </c>
    </row>
    <row r="818" spans="1:10">
      <c r="A818" s="43" t="s">
        <v>160</v>
      </c>
      <c r="B818" s="44" t="s">
        <v>630</v>
      </c>
      <c r="C818" s="44" t="s">
        <v>161</v>
      </c>
      <c r="D818" s="31">
        <v>280</v>
      </c>
      <c r="E818" s="31">
        <f>E819</f>
        <v>280</v>
      </c>
      <c r="F818" s="31">
        <f t="shared" si="400"/>
        <v>0</v>
      </c>
      <c r="G818" s="31">
        <f t="shared" si="400"/>
        <v>0</v>
      </c>
      <c r="H818" s="7">
        <f t="shared" si="400"/>
        <v>0</v>
      </c>
      <c r="I818" s="31">
        <f t="shared" si="387"/>
        <v>0</v>
      </c>
      <c r="J818" s="31">
        <v>0</v>
      </c>
    </row>
    <row r="819" spans="1:10" ht="25.5">
      <c r="A819" s="43" t="s">
        <v>269</v>
      </c>
      <c r="B819" s="44" t="s">
        <v>630</v>
      </c>
      <c r="C819" s="44" t="s">
        <v>270</v>
      </c>
      <c r="D819" s="31">
        <v>280</v>
      </c>
      <c r="E819" s="31">
        <f>ведомство!H1357</f>
        <v>280</v>
      </c>
      <c r="F819" s="31">
        <f>ведомство!I1357</f>
        <v>0</v>
      </c>
      <c r="G819" s="31">
        <f>ведомство!J1357</f>
        <v>0</v>
      </c>
      <c r="H819" s="7">
        <f>ведомство!K1357</f>
        <v>0</v>
      </c>
      <c r="I819" s="31">
        <f t="shared" si="387"/>
        <v>0</v>
      </c>
      <c r="J819" s="31">
        <v>0</v>
      </c>
    </row>
    <row r="820" spans="1:10" ht="38.25">
      <c r="A820" s="43" t="s">
        <v>570</v>
      </c>
      <c r="B820" s="44" t="s">
        <v>631</v>
      </c>
      <c r="C820" s="44" t="s">
        <v>0</v>
      </c>
      <c r="D820" s="31">
        <v>11000</v>
      </c>
      <c r="E820" s="31">
        <f>E821</f>
        <v>11000</v>
      </c>
      <c r="F820" s="31">
        <f t="shared" ref="F820:H821" si="401">F821</f>
        <v>4439.6130000000003</v>
      </c>
      <c r="G820" s="31">
        <f t="shared" si="401"/>
        <v>4439.6130000000003</v>
      </c>
      <c r="H820" s="7">
        <f t="shared" si="401"/>
        <v>4439.6130000000003</v>
      </c>
      <c r="I820" s="31">
        <f t="shared" si="387"/>
        <v>40.36011818181818</v>
      </c>
      <c r="J820" s="31">
        <f t="shared" si="388"/>
        <v>100</v>
      </c>
    </row>
    <row r="821" spans="1:10">
      <c r="A821" s="43" t="s">
        <v>160</v>
      </c>
      <c r="B821" s="44" t="s">
        <v>631</v>
      </c>
      <c r="C821" s="44" t="s">
        <v>161</v>
      </c>
      <c r="D821" s="31">
        <v>11000</v>
      </c>
      <c r="E821" s="48">
        <f>E822</f>
        <v>11000</v>
      </c>
      <c r="F821" s="48">
        <f t="shared" si="401"/>
        <v>4439.6130000000003</v>
      </c>
      <c r="G821" s="48">
        <f t="shared" si="401"/>
        <v>4439.6130000000003</v>
      </c>
      <c r="H821" s="21">
        <f t="shared" si="401"/>
        <v>4439.6130000000003</v>
      </c>
      <c r="I821" s="31">
        <f t="shared" si="387"/>
        <v>40.36011818181818</v>
      </c>
      <c r="J821" s="31">
        <f t="shared" si="388"/>
        <v>100</v>
      </c>
    </row>
    <row r="822" spans="1:10" ht="25.5">
      <c r="A822" s="43" t="s">
        <v>269</v>
      </c>
      <c r="B822" s="44" t="s">
        <v>631</v>
      </c>
      <c r="C822" s="44" t="s">
        <v>270</v>
      </c>
      <c r="D822" s="31">
        <v>11000</v>
      </c>
      <c r="E822" s="31">
        <f>ведомство!H1360</f>
        <v>11000</v>
      </c>
      <c r="F822" s="31">
        <f>ведомство!I1360</f>
        <v>4439.6130000000003</v>
      </c>
      <c r="G822" s="31">
        <f>ведомство!J1360</f>
        <v>4439.6130000000003</v>
      </c>
      <c r="H822" s="7">
        <f>ведомство!K1360</f>
        <v>4439.6130000000003</v>
      </c>
      <c r="I822" s="31">
        <f t="shared" si="387"/>
        <v>40.36011818181818</v>
      </c>
      <c r="J822" s="31">
        <f t="shared" si="388"/>
        <v>100</v>
      </c>
    </row>
    <row r="823" spans="1:10" ht="38.25">
      <c r="A823" s="43" t="s">
        <v>584</v>
      </c>
      <c r="B823" s="44" t="s">
        <v>632</v>
      </c>
      <c r="C823" s="44" t="s">
        <v>0</v>
      </c>
      <c r="D823" s="31">
        <v>19000</v>
      </c>
      <c r="E823" s="31">
        <f>E824</f>
        <v>19000</v>
      </c>
      <c r="F823" s="31">
        <f t="shared" ref="F823:H824" si="402">F824</f>
        <v>8498.1319999999996</v>
      </c>
      <c r="G823" s="31">
        <f t="shared" si="402"/>
        <v>8498.1319999999996</v>
      </c>
      <c r="H823" s="7">
        <f t="shared" si="402"/>
        <v>8498.1319999999996</v>
      </c>
      <c r="I823" s="31">
        <f t="shared" si="387"/>
        <v>44.727010526315787</v>
      </c>
      <c r="J823" s="31">
        <f t="shared" si="388"/>
        <v>100</v>
      </c>
    </row>
    <row r="824" spans="1:10">
      <c r="A824" s="43" t="s">
        <v>160</v>
      </c>
      <c r="B824" s="44" t="s">
        <v>632</v>
      </c>
      <c r="C824" s="44" t="s">
        <v>161</v>
      </c>
      <c r="D824" s="31">
        <v>19000</v>
      </c>
      <c r="E824" s="31">
        <f>E825</f>
        <v>19000</v>
      </c>
      <c r="F824" s="31">
        <f t="shared" si="402"/>
        <v>8498.1319999999996</v>
      </c>
      <c r="G824" s="31">
        <f t="shared" si="402"/>
        <v>8498.1319999999996</v>
      </c>
      <c r="H824" s="7">
        <f t="shared" si="402"/>
        <v>8498.1319999999996</v>
      </c>
      <c r="I824" s="31">
        <f t="shared" si="387"/>
        <v>44.727010526315787</v>
      </c>
      <c r="J824" s="31">
        <f t="shared" si="388"/>
        <v>100</v>
      </c>
    </row>
    <row r="825" spans="1:10" ht="25.5">
      <c r="A825" s="43" t="s">
        <v>269</v>
      </c>
      <c r="B825" s="44" t="s">
        <v>632</v>
      </c>
      <c r="C825" s="44" t="s">
        <v>270</v>
      </c>
      <c r="D825" s="31">
        <v>19000</v>
      </c>
      <c r="E825" s="31">
        <f>ведомство!H1363</f>
        <v>19000</v>
      </c>
      <c r="F825" s="31">
        <f>ведомство!I1363</f>
        <v>8498.1319999999996</v>
      </c>
      <c r="G825" s="31">
        <f>ведомство!J1363</f>
        <v>8498.1319999999996</v>
      </c>
      <c r="H825" s="7">
        <f>ведомство!K1363</f>
        <v>8498.1319999999996</v>
      </c>
      <c r="I825" s="31">
        <f t="shared" si="387"/>
        <v>44.727010526315787</v>
      </c>
      <c r="J825" s="31">
        <f t="shared" si="388"/>
        <v>100</v>
      </c>
    </row>
    <row r="826" spans="1:10" ht="25.5">
      <c r="A826" s="43" t="s">
        <v>568</v>
      </c>
      <c r="B826" s="44" t="s">
        <v>633</v>
      </c>
      <c r="C826" s="44" t="s">
        <v>0</v>
      </c>
      <c r="D826" s="31">
        <v>1000</v>
      </c>
      <c r="E826" s="31">
        <f>E827</f>
        <v>1000</v>
      </c>
      <c r="F826" s="31">
        <f t="shared" ref="F826:H827" si="403">F827</f>
        <v>158.41300000000001</v>
      </c>
      <c r="G826" s="31">
        <f t="shared" si="403"/>
        <v>158.41300000000001</v>
      </c>
      <c r="H826" s="7">
        <f t="shared" si="403"/>
        <v>158.41300000000001</v>
      </c>
      <c r="I826" s="31">
        <f t="shared" si="387"/>
        <v>15.8413</v>
      </c>
      <c r="J826" s="31">
        <f t="shared" si="388"/>
        <v>100</v>
      </c>
    </row>
    <row r="827" spans="1:10">
      <c r="A827" s="43" t="s">
        <v>160</v>
      </c>
      <c r="B827" s="44" t="s">
        <v>633</v>
      </c>
      <c r="C827" s="44" t="s">
        <v>161</v>
      </c>
      <c r="D827" s="31">
        <v>1000</v>
      </c>
      <c r="E827" s="31">
        <f>E828</f>
        <v>1000</v>
      </c>
      <c r="F827" s="31">
        <f t="shared" si="403"/>
        <v>158.41300000000001</v>
      </c>
      <c r="G827" s="31">
        <f t="shared" si="403"/>
        <v>158.41300000000001</v>
      </c>
      <c r="H827" s="7">
        <f t="shared" si="403"/>
        <v>158.41300000000001</v>
      </c>
      <c r="I827" s="31">
        <f t="shared" si="387"/>
        <v>15.8413</v>
      </c>
      <c r="J827" s="31">
        <f t="shared" si="388"/>
        <v>100</v>
      </c>
    </row>
    <row r="828" spans="1:10" ht="25.5">
      <c r="A828" s="43" t="s">
        <v>269</v>
      </c>
      <c r="B828" s="44" t="s">
        <v>633</v>
      </c>
      <c r="C828" s="44" t="s">
        <v>270</v>
      </c>
      <c r="D828" s="31">
        <v>1000</v>
      </c>
      <c r="E828" s="31">
        <f>ведомство!H1366</f>
        <v>1000</v>
      </c>
      <c r="F828" s="31">
        <f>ведомство!I1366</f>
        <v>158.41300000000001</v>
      </c>
      <c r="G828" s="31">
        <f>ведомство!J1366</f>
        <v>158.41300000000001</v>
      </c>
      <c r="H828" s="7">
        <f>ведомство!K1366</f>
        <v>158.41300000000001</v>
      </c>
      <c r="I828" s="31">
        <f t="shared" si="387"/>
        <v>15.8413</v>
      </c>
      <c r="J828" s="31">
        <f t="shared" si="388"/>
        <v>100</v>
      </c>
    </row>
    <row r="829" spans="1:10" ht="25.5">
      <c r="A829" s="43" t="s">
        <v>582</v>
      </c>
      <c r="B829" s="44" t="s">
        <v>634</v>
      </c>
      <c r="C829" s="44" t="s">
        <v>0</v>
      </c>
      <c r="D829" s="31">
        <v>8848.9</v>
      </c>
      <c r="E829" s="31">
        <f>E830</f>
        <v>8848.9</v>
      </c>
      <c r="F829" s="31">
        <f t="shared" ref="F829:H830" si="404">F830</f>
        <v>1434.7239999999999</v>
      </c>
      <c r="G829" s="31">
        <f t="shared" si="404"/>
        <v>1434.7239999999999</v>
      </c>
      <c r="H829" s="7">
        <f t="shared" si="404"/>
        <v>1434.6869999999999</v>
      </c>
      <c r="I829" s="31">
        <f t="shared" si="387"/>
        <v>16.213167738362959</v>
      </c>
      <c r="J829" s="31">
        <f t="shared" si="388"/>
        <v>99.997421106777324</v>
      </c>
    </row>
    <row r="830" spans="1:10">
      <c r="A830" s="43" t="s">
        <v>160</v>
      </c>
      <c r="B830" s="44" t="s">
        <v>634</v>
      </c>
      <c r="C830" s="44" t="s">
        <v>161</v>
      </c>
      <c r="D830" s="31">
        <v>8848.9</v>
      </c>
      <c r="E830" s="31">
        <f>E831</f>
        <v>8848.9</v>
      </c>
      <c r="F830" s="31">
        <f t="shared" si="404"/>
        <v>1434.7239999999999</v>
      </c>
      <c r="G830" s="31">
        <f t="shared" si="404"/>
        <v>1434.7239999999999</v>
      </c>
      <c r="H830" s="7">
        <f t="shared" si="404"/>
        <v>1434.6869999999999</v>
      </c>
      <c r="I830" s="31">
        <f t="shared" si="387"/>
        <v>16.213167738362959</v>
      </c>
      <c r="J830" s="31">
        <f t="shared" si="388"/>
        <v>99.997421106777324</v>
      </c>
    </row>
    <row r="831" spans="1:10" ht="25.5">
      <c r="A831" s="43" t="s">
        <v>269</v>
      </c>
      <c r="B831" s="44" t="s">
        <v>634</v>
      </c>
      <c r="C831" s="44" t="s">
        <v>270</v>
      </c>
      <c r="D831" s="31">
        <v>8848.9</v>
      </c>
      <c r="E831" s="31">
        <f>ведомство!H1369</f>
        <v>8848.9</v>
      </c>
      <c r="F831" s="31">
        <f>ведомство!I1369</f>
        <v>1434.7239999999999</v>
      </c>
      <c r="G831" s="31">
        <f>ведомство!J1369</f>
        <v>1434.7239999999999</v>
      </c>
      <c r="H831" s="7">
        <f>ведомство!K1369</f>
        <v>1434.6869999999999</v>
      </c>
      <c r="I831" s="31">
        <f t="shared" si="387"/>
        <v>16.213167738362959</v>
      </c>
      <c r="J831" s="31">
        <f t="shared" si="388"/>
        <v>99.997421106777324</v>
      </c>
    </row>
    <row r="832" spans="1:10">
      <c r="A832" s="43" t="s">
        <v>1160</v>
      </c>
      <c r="B832" s="44" t="s">
        <v>1161</v>
      </c>
      <c r="C832" s="44" t="s">
        <v>0</v>
      </c>
      <c r="D832" s="31">
        <v>4000</v>
      </c>
      <c r="E832" s="31">
        <f>E833</f>
        <v>4000</v>
      </c>
      <c r="F832" s="31">
        <f t="shared" ref="F832:H833" si="405">F833</f>
        <v>3327.5</v>
      </c>
      <c r="G832" s="31">
        <f t="shared" si="405"/>
        <v>3327.5</v>
      </c>
      <c r="H832" s="7">
        <f t="shared" si="405"/>
        <v>3212.52475</v>
      </c>
      <c r="I832" s="31">
        <f t="shared" si="387"/>
        <v>80.313118750000001</v>
      </c>
      <c r="J832" s="31">
        <f t="shared" si="388"/>
        <v>96.544695717505633</v>
      </c>
    </row>
    <row r="833" spans="1:10">
      <c r="A833" s="43" t="s">
        <v>152</v>
      </c>
      <c r="B833" s="44" t="s">
        <v>1161</v>
      </c>
      <c r="C833" s="44" t="s">
        <v>153</v>
      </c>
      <c r="D833" s="31">
        <v>4000</v>
      </c>
      <c r="E833" s="31">
        <f>E834</f>
        <v>4000</v>
      </c>
      <c r="F833" s="31">
        <f t="shared" si="405"/>
        <v>3327.5</v>
      </c>
      <c r="G833" s="31">
        <f t="shared" si="405"/>
        <v>3327.5</v>
      </c>
      <c r="H833" s="7">
        <f t="shared" si="405"/>
        <v>3212.52475</v>
      </c>
      <c r="I833" s="31">
        <f t="shared" si="387"/>
        <v>80.313118750000001</v>
      </c>
      <c r="J833" s="31">
        <f t="shared" si="388"/>
        <v>96.544695717505633</v>
      </c>
    </row>
    <row r="834" spans="1:10" ht="25.5">
      <c r="A834" s="43" t="s">
        <v>154</v>
      </c>
      <c r="B834" s="44" t="s">
        <v>1161</v>
      </c>
      <c r="C834" s="44" t="s">
        <v>155</v>
      </c>
      <c r="D834" s="31">
        <v>4000</v>
      </c>
      <c r="E834" s="31">
        <f>ведомство!H2869</f>
        <v>4000</v>
      </c>
      <c r="F834" s="31">
        <f>ведомство!I2869</f>
        <v>3327.5</v>
      </c>
      <c r="G834" s="31">
        <f>ведомство!J2869</f>
        <v>3327.5</v>
      </c>
      <c r="H834" s="7">
        <f>ведомство!K2869</f>
        <v>3212.52475</v>
      </c>
      <c r="I834" s="31">
        <f t="shared" si="387"/>
        <v>80.313118750000001</v>
      </c>
      <c r="J834" s="31">
        <f t="shared" si="388"/>
        <v>96.544695717505633</v>
      </c>
    </row>
    <row r="835" spans="1:10" ht="38.25">
      <c r="A835" s="43" t="s">
        <v>635</v>
      </c>
      <c r="B835" s="44" t="s">
        <v>636</v>
      </c>
      <c r="C835" s="44" t="s">
        <v>0</v>
      </c>
      <c r="D835" s="31">
        <v>300</v>
      </c>
      <c r="E835" s="31">
        <f>E836</f>
        <v>300</v>
      </c>
      <c r="F835" s="31">
        <f t="shared" ref="F835:H836" si="406">F836</f>
        <v>23</v>
      </c>
      <c r="G835" s="31">
        <f t="shared" si="406"/>
        <v>23</v>
      </c>
      <c r="H835" s="7">
        <f t="shared" si="406"/>
        <v>23</v>
      </c>
      <c r="I835" s="31">
        <f t="shared" si="387"/>
        <v>7.6666666666666661</v>
      </c>
      <c r="J835" s="31">
        <f t="shared" si="388"/>
        <v>100</v>
      </c>
    </row>
    <row r="836" spans="1:10">
      <c r="A836" s="43" t="s">
        <v>160</v>
      </c>
      <c r="B836" s="44" t="s">
        <v>636</v>
      </c>
      <c r="C836" s="44" t="s">
        <v>161</v>
      </c>
      <c r="D836" s="31">
        <v>300</v>
      </c>
      <c r="E836" s="31">
        <f>E837</f>
        <v>300</v>
      </c>
      <c r="F836" s="31">
        <f t="shared" si="406"/>
        <v>23</v>
      </c>
      <c r="G836" s="31">
        <f t="shared" si="406"/>
        <v>23</v>
      </c>
      <c r="H836" s="7">
        <f t="shared" si="406"/>
        <v>23</v>
      </c>
      <c r="I836" s="31">
        <f t="shared" si="387"/>
        <v>7.6666666666666661</v>
      </c>
      <c r="J836" s="31">
        <f t="shared" si="388"/>
        <v>100</v>
      </c>
    </row>
    <row r="837" spans="1:10" ht="25.5">
      <c r="A837" s="43" t="s">
        <v>269</v>
      </c>
      <c r="B837" s="44" t="s">
        <v>636</v>
      </c>
      <c r="C837" s="44" t="s">
        <v>270</v>
      </c>
      <c r="D837" s="31">
        <v>300</v>
      </c>
      <c r="E837" s="31">
        <f>ведомство!H1372</f>
        <v>300</v>
      </c>
      <c r="F837" s="31">
        <f>ведомство!I1372</f>
        <v>23</v>
      </c>
      <c r="G837" s="31">
        <f>ведомство!J1372</f>
        <v>23</v>
      </c>
      <c r="H837" s="7">
        <f>ведомство!K1372</f>
        <v>23</v>
      </c>
      <c r="I837" s="31">
        <f t="shared" si="387"/>
        <v>7.6666666666666661</v>
      </c>
      <c r="J837" s="31">
        <f t="shared" si="388"/>
        <v>100</v>
      </c>
    </row>
    <row r="838" spans="1:10">
      <c r="A838" s="43" t="s">
        <v>637</v>
      </c>
      <c r="B838" s="44" t="s">
        <v>638</v>
      </c>
      <c r="C838" s="44" t="s">
        <v>0</v>
      </c>
      <c r="D838" s="31">
        <v>15000</v>
      </c>
      <c r="E838" s="31">
        <f>E839</f>
        <v>15000</v>
      </c>
      <c r="F838" s="31">
        <f t="shared" ref="F838:H839" si="407">F839</f>
        <v>15000</v>
      </c>
      <c r="G838" s="31">
        <f t="shared" si="407"/>
        <v>15000</v>
      </c>
      <c r="H838" s="7">
        <f t="shared" si="407"/>
        <v>15000</v>
      </c>
      <c r="I838" s="31">
        <f t="shared" si="387"/>
        <v>100</v>
      </c>
      <c r="J838" s="31">
        <f t="shared" si="388"/>
        <v>100</v>
      </c>
    </row>
    <row r="839" spans="1:10">
      <c r="A839" s="43" t="s">
        <v>160</v>
      </c>
      <c r="B839" s="44" t="s">
        <v>638</v>
      </c>
      <c r="C839" s="44" t="s">
        <v>161</v>
      </c>
      <c r="D839" s="31">
        <v>15000</v>
      </c>
      <c r="E839" s="31">
        <f>E840</f>
        <v>15000</v>
      </c>
      <c r="F839" s="31">
        <f t="shared" si="407"/>
        <v>15000</v>
      </c>
      <c r="G839" s="31">
        <f t="shared" si="407"/>
        <v>15000</v>
      </c>
      <c r="H839" s="7">
        <f t="shared" si="407"/>
        <v>15000</v>
      </c>
      <c r="I839" s="31">
        <f t="shared" si="387"/>
        <v>100</v>
      </c>
      <c r="J839" s="31">
        <f t="shared" si="388"/>
        <v>100</v>
      </c>
    </row>
    <row r="840" spans="1:10" ht="25.5">
      <c r="A840" s="43" t="s">
        <v>269</v>
      </c>
      <c r="B840" s="44" t="s">
        <v>638</v>
      </c>
      <c r="C840" s="44" t="s">
        <v>270</v>
      </c>
      <c r="D840" s="31">
        <v>15000</v>
      </c>
      <c r="E840" s="31">
        <f>ведомство!H1375</f>
        <v>15000</v>
      </c>
      <c r="F840" s="31">
        <f>ведомство!I1375</f>
        <v>15000</v>
      </c>
      <c r="G840" s="31">
        <f>ведомство!J1375</f>
        <v>15000</v>
      </c>
      <c r="H840" s="7">
        <f>ведомство!K1375</f>
        <v>15000</v>
      </c>
      <c r="I840" s="31">
        <f t="shared" si="387"/>
        <v>100</v>
      </c>
      <c r="J840" s="31">
        <f t="shared" si="388"/>
        <v>100</v>
      </c>
    </row>
    <row r="841" spans="1:10">
      <c r="A841" s="38" t="s">
        <v>639</v>
      </c>
      <c r="B841" s="39" t="s">
        <v>0</v>
      </c>
      <c r="C841" s="39" t="s">
        <v>0</v>
      </c>
      <c r="D841" s="31">
        <v>10000</v>
      </c>
      <c r="E841" s="31">
        <v>15000</v>
      </c>
      <c r="F841" s="31">
        <v>15000</v>
      </c>
      <c r="G841" s="31">
        <v>15000</v>
      </c>
      <c r="H841" s="7">
        <v>15000</v>
      </c>
      <c r="I841" s="31">
        <f t="shared" si="387"/>
        <v>100</v>
      </c>
      <c r="J841" s="31">
        <f t="shared" si="388"/>
        <v>100</v>
      </c>
    </row>
    <row r="842" spans="1:10" ht="25.5">
      <c r="A842" s="43" t="s">
        <v>640</v>
      </c>
      <c r="B842" s="44" t="s">
        <v>641</v>
      </c>
      <c r="C842" s="44" t="s">
        <v>0</v>
      </c>
      <c r="D842" s="31">
        <v>5000</v>
      </c>
      <c r="E842" s="31">
        <f>E843</f>
        <v>5000</v>
      </c>
      <c r="F842" s="31">
        <f t="shared" ref="F842:H843" si="408">F843</f>
        <v>0</v>
      </c>
      <c r="G842" s="31">
        <f t="shared" si="408"/>
        <v>0</v>
      </c>
      <c r="H842" s="7">
        <f t="shared" si="408"/>
        <v>0</v>
      </c>
      <c r="I842" s="31">
        <f t="shared" si="387"/>
        <v>0</v>
      </c>
      <c r="J842" s="31">
        <v>0</v>
      </c>
    </row>
    <row r="843" spans="1:10">
      <c r="A843" s="43" t="s">
        <v>160</v>
      </c>
      <c r="B843" s="44" t="s">
        <v>641</v>
      </c>
      <c r="C843" s="44" t="s">
        <v>161</v>
      </c>
      <c r="D843" s="31">
        <v>5000</v>
      </c>
      <c r="E843" s="31">
        <f>E844</f>
        <v>5000</v>
      </c>
      <c r="F843" s="31">
        <f t="shared" si="408"/>
        <v>0</v>
      </c>
      <c r="G843" s="31">
        <f t="shared" si="408"/>
        <v>0</v>
      </c>
      <c r="H843" s="7">
        <f t="shared" si="408"/>
        <v>0</v>
      </c>
      <c r="I843" s="31">
        <f t="shared" si="387"/>
        <v>0</v>
      </c>
      <c r="J843" s="31">
        <v>0</v>
      </c>
    </row>
    <row r="844" spans="1:10" ht="25.5">
      <c r="A844" s="43" t="s">
        <v>269</v>
      </c>
      <c r="B844" s="44" t="s">
        <v>641</v>
      </c>
      <c r="C844" s="44" t="s">
        <v>270</v>
      </c>
      <c r="D844" s="31">
        <v>5000</v>
      </c>
      <c r="E844" s="31">
        <f>ведомство!H1379</f>
        <v>5000</v>
      </c>
      <c r="F844" s="31">
        <f>ведомство!I1379</f>
        <v>0</v>
      </c>
      <c r="G844" s="31">
        <f>ведомство!J1379</f>
        <v>0</v>
      </c>
      <c r="H844" s="7">
        <f>ведомство!K1379</f>
        <v>0</v>
      </c>
      <c r="I844" s="31">
        <f t="shared" si="387"/>
        <v>0</v>
      </c>
      <c r="J844" s="31">
        <v>0</v>
      </c>
    </row>
    <row r="845" spans="1:10">
      <c r="A845" s="40" t="s">
        <v>0</v>
      </c>
      <c r="B845" s="65" t="s">
        <v>0</v>
      </c>
      <c r="C845" s="41" t="s">
        <v>0</v>
      </c>
      <c r="D845" s="42" t="s">
        <v>0</v>
      </c>
      <c r="E845" s="42"/>
      <c r="F845" s="42"/>
      <c r="G845" s="42"/>
      <c r="H845" s="5"/>
      <c r="I845" s="31"/>
      <c r="J845" s="31"/>
    </row>
    <row r="846" spans="1:10">
      <c r="A846" s="40" t="s">
        <v>546</v>
      </c>
      <c r="B846" s="41" t="s">
        <v>547</v>
      </c>
      <c r="C846" s="41" t="s">
        <v>0</v>
      </c>
      <c r="D846" s="42">
        <v>2274.1</v>
      </c>
      <c r="E846" s="42">
        <f>E847+E850+E853</f>
        <v>2274.1</v>
      </c>
      <c r="F846" s="42">
        <f t="shared" ref="F846:H846" si="409">F847+F850+F853</f>
        <v>1000</v>
      </c>
      <c r="G846" s="42">
        <f t="shared" si="409"/>
        <v>1000</v>
      </c>
      <c r="H846" s="5">
        <f t="shared" si="409"/>
        <v>1000</v>
      </c>
      <c r="I846" s="42">
        <f t="shared" ref="I846:I909" si="410">H846/E846*100</f>
        <v>43.973440042214506</v>
      </c>
      <c r="J846" s="42">
        <f t="shared" ref="J846:J909" si="411">H846/F846*100</f>
        <v>100</v>
      </c>
    </row>
    <row r="847" spans="1:10" ht="25.5">
      <c r="A847" s="43" t="s">
        <v>548</v>
      </c>
      <c r="B847" s="44" t="s">
        <v>549</v>
      </c>
      <c r="C847" s="44" t="s">
        <v>0</v>
      </c>
      <c r="D847" s="31">
        <v>439.1</v>
      </c>
      <c r="E847" s="31">
        <f>E848</f>
        <v>439.1</v>
      </c>
      <c r="F847" s="31">
        <f t="shared" ref="F847:H848" si="412">F848</f>
        <v>0</v>
      </c>
      <c r="G847" s="31">
        <f t="shared" si="412"/>
        <v>0</v>
      </c>
      <c r="H847" s="7">
        <f t="shared" si="412"/>
        <v>0</v>
      </c>
      <c r="I847" s="31">
        <f t="shared" si="410"/>
        <v>0</v>
      </c>
      <c r="J847" s="31">
        <v>0</v>
      </c>
    </row>
    <row r="848" spans="1:10">
      <c r="A848" s="43" t="s">
        <v>152</v>
      </c>
      <c r="B848" s="44" t="s">
        <v>549</v>
      </c>
      <c r="C848" s="44" t="s">
        <v>153</v>
      </c>
      <c r="D848" s="31">
        <v>439.1</v>
      </c>
      <c r="E848" s="31">
        <f>E849</f>
        <v>439.1</v>
      </c>
      <c r="F848" s="31">
        <f t="shared" si="412"/>
        <v>0</v>
      </c>
      <c r="G848" s="31">
        <f t="shared" si="412"/>
        <v>0</v>
      </c>
      <c r="H848" s="7">
        <f t="shared" si="412"/>
        <v>0</v>
      </c>
      <c r="I848" s="31">
        <f t="shared" si="410"/>
        <v>0</v>
      </c>
      <c r="J848" s="31">
        <v>0</v>
      </c>
    </row>
    <row r="849" spans="1:10" ht="25.5">
      <c r="A849" s="43" t="s">
        <v>154</v>
      </c>
      <c r="B849" s="44" t="s">
        <v>549</v>
      </c>
      <c r="C849" s="44" t="s">
        <v>155</v>
      </c>
      <c r="D849" s="31">
        <v>439.1</v>
      </c>
      <c r="E849" s="31">
        <f>ведомство!H1383</f>
        <v>439.1</v>
      </c>
      <c r="F849" s="31">
        <f>ведомство!I1383</f>
        <v>0</v>
      </c>
      <c r="G849" s="31">
        <f>ведомство!J1383</f>
        <v>0</v>
      </c>
      <c r="H849" s="7">
        <f>ведомство!K1383</f>
        <v>0</v>
      </c>
      <c r="I849" s="31">
        <f t="shared" si="410"/>
        <v>0</v>
      </c>
      <c r="J849" s="31">
        <v>0</v>
      </c>
    </row>
    <row r="850" spans="1:10">
      <c r="A850" s="43" t="s">
        <v>550</v>
      </c>
      <c r="B850" s="44" t="s">
        <v>551</v>
      </c>
      <c r="C850" s="44" t="s">
        <v>0</v>
      </c>
      <c r="D850" s="31">
        <v>400</v>
      </c>
      <c r="E850" s="31">
        <f>E851</f>
        <v>400</v>
      </c>
      <c r="F850" s="31">
        <f t="shared" ref="F850:H851" si="413">F851</f>
        <v>0</v>
      </c>
      <c r="G850" s="31">
        <f t="shared" si="413"/>
        <v>0</v>
      </c>
      <c r="H850" s="7">
        <f t="shared" si="413"/>
        <v>0</v>
      </c>
      <c r="I850" s="31">
        <f t="shared" si="410"/>
        <v>0</v>
      </c>
      <c r="J850" s="31">
        <v>0</v>
      </c>
    </row>
    <row r="851" spans="1:10">
      <c r="A851" s="43" t="s">
        <v>152</v>
      </c>
      <c r="B851" s="44" t="s">
        <v>551</v>
      </c>
      <c r="C851" s="44" t="s">
        <v>153</v>
      </c>
      <c r="D851" s="31">
        <v>400</v>
      </c>
      <c r="E851" s="31">
        <f>E852</f>
        <v>400</v>
      </c>
      <c r="F851" s="31">
        <f t="shared" si="413"/>
        <v>0</v>
      </c>
      <c r="G851" s="31">
        <f t="shared" si="413"/>
        <v>0</v>
      </c>
      <c r="H851" s="7">
        <f t="shared" si="413"/>
        <v>0</v>
      </c>
      <c r="I851" s="31">
        <f t="shared" si="410"/>
        <v>0</v>
      </c>
      <c r="J851" s="31">
        <v>0</v>
      </c>
    </row>
    <row r="852" spans="1:10" ht="25.5">
      <c r="A852" s="43" t="s">
        <v>154</v>
      </c>
      <c r="B852" s="44" t="s">
        <v>551</v>
      </c>
      <c r="C852" s="44" t="s">
        <v>155</v>
      </c>
      <c r="D852" s="31">
        <v>400</v>
      </c>
      <c r="E852" s="31">
        <f>ведомство!H1386</f>
        <v>400</v>
      </c>
      <c r="F852" s="31">
        <f>ведомство!I1386</f>
        <v>0</v>
      </c>
      <c r="G852" s="31">
        <f>ведомство!J1386</f>
        <v>0</v>
      </c>
      <c r="H852" s="7">
        <f>ведомство!K1386</f>
        <v>0</v>
      </c>
      <c r="I852" s="31">
        <f t="shared" si="410"/>
        <v>0</v>
      </c>
      <c r="J852" s="31">
        <v>0</v>
      </c>
    </row>
    <row r="853" spans="1:10" ht="25.5">
      <c r="A853" s="43" t="s">
        <v>552</v>
      </c>
      <c r="B853" s="44" t="s">
        <v>553</v>
      </c>
      <c r="C853" s="44" t="s">
        <v>0</v>
      </c>
      <c r="D853" s="31">
        <v>1435</v>
      </c>
      <c r="E853" s="31">
        <f>E854</f>
        <v>1435</v>
      </c>
      <c r="F853" s="31">
        <f t="shared" ref="F853:H854" si="414">F854</f>
        <v>1000</v>
      </c>
      <c r="G853" s="31">
        <f t="shared" si="414"/>
        <v>1000</v>
      </c>
      <c r="H853" s="7">
        <f t="shared" si="414"/>
        <v>1000</v>
      </c>
      <c r="I853" s="31">
        <f t="shared" si="410"/>
        <v>69.686411149825787</v>
      </c>
      <c r="J853" s="31">
        <f t="shared" si="411"/>
        <v>100</v>
      </c>
    </row>
    <row r="854" spans="1:10">
      <c r="A854" s="43" t="s">
        <v>160</v>
      </c>
      <c r="B854" s="44" t="s">
        <v>553</v>
      </c>
      <c r="C854" s="44" t="s">
        <v>161</v>
      </c>
      <c r="D854" s="31">
        <v>1435</v>
      </c>
      <c r="E854" s="31">
        <f>E855</f>
        <v>1435</v>
      </c>
      <c r="F854" s="31">
        <f t="shared" si="414"/>
        <v>1000</v>
      </c>
      <c r="G854" s="31">
        <f t="shared" si="414"/>
        <v>1000</v>
      </c>
      <c r="H854" s="7">
        <f t="shared" si="414"/>
        <v>1000</v>
      </c>
      <c r="I854" s="31">
        <f t="shared" si="410"/>
        <v>69.686411149825787</v>
      </c>
      <c r="J854" s="31">
        <f t="shared" si="411"/>
        <v>100</v>
      </c>
    </row>
    <row r="855" spans="1:10" ht="25.5">
      <c r="A855" s="43" t="s">
        <v>269</v>
      </c>
      <c r="B855" s="44" t="s">
        <v>553</v>
      </c>
      <c r="C855" s="44" t="s">
        <v>270</v>
      </c>
      <c r="D855" s="31">
        <v>1435</v>
      </c>
      <c r="E855" s="31">
        <f>ведомство!H1389</f>
        <v>1435</v>
      </c>
      <c r="F855" s="31">
        <f>ведомство!I1389</f>
        <v>1000</v>
      </c>
      <c r="G855" s="31">
        <f>ведомство!J1389</f>
        <v>1000</v>
      </c>
      <c r="H855" s="7">
        <f>ведомство!K1389</f>
        <v>1000</v>
      </c>
      <c r="I855" s="31">
        <f t="shared" si="410"/>
        <v>69.686411149825787</v>
      </c>
      <c r="J855" s="31">
        <f t="shared" si="411"/>
        <v>100</v>
      </c>
    </row>
    <row r="856" spans="1:10">
      <c r="A856" s="40" t="s">
        <v>0</v>
      </c>
      <c r="B856" s="65" t="s">
        <v>0</v>
      </c>
      <c r="C856" s="41" t="s">
        <v>0</v>
      </c>
      <c r="D856" s="42" t="s">
        <v>0</v>
      </c>
      <c r="E856" s="42"/>
      <c r="F856" s="42"/>
      <c r="G856" s="42"/>
      <c r="H856" s="5"/>
      <c r="I856" s="31"/>
      <c r="J856" s="31"/>
    </row>
    <row r="857" spans="1:10">
      <c r="A857" s="40" t="s">
        <v>101</v>
      </c>
      <c r="B857" s="41" t="s">
        <v>554</v>
      </c>
      <c r="C857" s="41" t="s">
        <v>0</v>
      </c>
      <c r="D857" s="42">
        <v>210675.1</v>
      </c>
      <c r="E857" s="42">
        <f>E858+E867</f>
        <v>210675.10000000003</v>
      </c>
      <c r="F857" s="42">
        <f t="shared" ref="F857:H857" si="415">F858+F867</f>
        <v>159629.12221</v>
      </c>
      <c r="G857" s="42">
        <f t="shared" si="415"/>
        <v>159590.03221</v>
      </c>
      <c r="H857" s="5">
        <f t="shared" si="415"/>
        <v>159252.80213999999</v>
      </c>
      <c r="I857" s="42">
        <f t="shared" si="410"/>
        <v>75.591658501645412</v>
      </c>
      <c r="J857" s="42">
        <f t="shared" si="411"/>
        <v>99.764253499117189</v>
      </c>
    </row>
    <row r="858" spans="1:10">
      <c r="A858" s="43" t="s">
        <v>146</v>
      </c>
      <c r="B858" s="44" t="s">
        <v>555</v>
      </c>
      <c r="C858" s="44" t="s">
        <v>0</v>
      </c>
      <c r="D858" s="31">
        <v>52994.1</v>
      </c>
      <c r="E858" s="31">
        <f>E859+E861+E863+E865</f>
        <v>52994.1</v>
      </c>
      <c r="F858" s="31">
        <f t="shared" ref="F858:H858" si="416">F859+F861+F863+F865</f>
        <v>40874.97221</v>
      </c>
      <c r="G858" s="31">
        <f t="shared" si="416"/>
        <v>40835.882210000003</v>
      </c>
      <c r="H858" s="7">
        <f t="shared" si="416"/>
        <v>40498.652139999998</v>
      </c>
      <c r="I858" s="31">
        <f t="shared" si="410"/>
        <v>76.421058457450926</v>
      </c>
      <c r="J858" s="31">
        <f t="shared" si="411"/>
        <v>99.079338652350359</v>
      </c>
    </row>
    <row r="859" spans="1:10" ht="38.25">
      <c r="A859" s="43" t="s">
        <v>148</v>
      </c>
      <c r="B859" s="44" t="s">
        <v>555</v>
      </c>
      <c r="C859" s="44" t="s">
        <v>149</v>
      </c>
      <c r="D859" s="31">
        <v>50791.8</v>
      </c>
      <c r="E859" s="31">
        <f>E860</f>
        <v>50791.799999999996</v>
      </c>
      <c r="F859" s="31">
        <f t="shared" ref="F859:H859" si="417">F860</f>
        <v>39314.478750000002</v>
      </c>
      <c r="G859" s="31">
        <f t="shared" si="417"/>
        <v>39313.988750000004</v>
      </c>
      <c r="H859" s="7">
        <f t="shared" si="417"/>
        <v>39090.34809</v>
      </c>
      <c r="I859" s="31">
        <f t="shared" si="410"/>
        <v>76.961927102406307</v>
      </c>
      <c r="J859" s="31">
        <f t="shared" si="411"/>
        <v>99.429903009969308</v>
      </c>
    </row>
    <row r="860" spans="1:10">
      <c r="A860" s="43" t="s">
        <v>150</v>
      </c>
      <c r="B860" s="44" t="s">
        <v>555</v>
      </c>
      <c r="C860" s="44" t="s">
        <v>151</v>
      </c>
      <c r="D860" s="31">
        <v>50791.8</v>
      </c>
      <c r="E860" s="31">
        <f>ведомство!H1393+ведомство!H2873</f>
        <v>50791.799999999996</v>
      </c>
      <c r="F860" s="31">
        <f>ведомство!I1393+ведомство!I2873</f>
        <v>39314.478750000002</v>
      </c>
      <c r="G860" s="31">
        <f>ведомство!J1393+ведомство!J2873</f>
        <v>39313.988750000004</v>
      </c>
      <c r="H860" s="7">
        <f>ведомство!K1393+ведомство!K2873</f>
        <v>39090.34809</v>
      </c>
      <c r="I860" s="31">
        <f t="shared" si="410"/>
        <v>76.961927102406307</v>
      </c>
      <c r="J860" s="31">
        <f t="shared" si="411"/>
        <v>99.429903009969308</v>
      </c>
    </row>
    <row r="861" spans="1:10">
      <c r="A861" s="43" t="s">
        <v>152</v>
      </c>
      <c r="B861" s="44" t="s">
        <v>555</v>
      </c>
      <c r="C861" s="44" t="s">
        <v>153</v>
      </c>
      <c r="D861" s="31">
        <v>2127.8000000000002</v>
      </c>
      <c r="E861" s="31">
        <f>E862</f>
        <v>2127.8000000000002</v>
      </c>
      <c r="F861" s="31">
        <f t="shared" ref="F861:H861" si="418">F862</f>
        <v>1549.4934600000001</v>
      </c>
      <c r="G861" s="31">
        <f t="shared" si="418"/>
        <v>1512.89346</v>
      </c>
      <c r="H861" s="7">
        <f t="shared" si="418"/>
        <v>1402.76116</v>
      </c>
      <c r="I861" s="31">
        <f t="shared" si="410"/>
        <v>65.925423442052818</v>
      </c>
      <c r="J861" s="31">
        <f t="shared" si="411"/>
        <v>90.530305303773261</v>
      </c>
    </row>
    <row r="862" spans="1:10" ht="25.5">
      <c r="A862" s="43" t="s">
        <v>154</v>
      </c>
      <c r="B862" s="44" t="s">
        <v>555</v>
      </c>
      <c r="C862" s="44" t="s">
        <v>155</v>
      </c>
      <c r="D862" s="31">
        <v>2127.8000000000002</v>
      </c>
      <c r="E862" s="31">
        <f>ведомство!H2875+ведомство!H1395</f>
        <v>2127.8000000000002</v>
      </c>
      <c r="F862" s="31">
        <f>ведомство!I2875+ведомство!I1395</f>
        <v>1549.4934600000001</v>
      </c>
      <c r="G862" s="31">
        <f>ведомство!J2875+ведомство!J1395</f>
        <v>1512.89346</v>
      </c>
      <c r="H862" s="7">
        <f>ведомство!K2875+ведомство!K1395</f>
        <v>1402.76116</v>
      </c>
      <c r="I862" s="31">
        <f t="shared" si="410"/>
        <v>65.925423442052818</v>
      </c>
      <c r="J862" s="31">
        <f t="shared" si="411"/>
        <v>90.530305303773261</v>
      </c>
    </row>
    <row r="863" spans="1:10">
      <c r="A863" s="43" t="s">
        <v>156</v>
      </c>
      <c r="B863" s="44" t="s">
        <v>555</v>
      </c>
      <c r="C863" s="44" t="s">
        <v>157</v>
      </c>
      <c r="D863" s="31">
        <v>60</v>
      </c>
      <c r="E863" s="31">
        <f>E864</f>
        <v>60</v>
      </c>
      <c r="F863" s="31">
        <f t="shared" ref="F863:H863" si="419">F864</f>
        <v>0</v>
      </c>
      <c r="G863" s="31">
        <f t="shared" si="419"/>
        <v>0</v>
      </c>
      <c r="H863" s="7">
        <f t="shared" si="419"/>
        <v>0</v>
      </c>
      <c r="I863" s="31">
        <f t="shared" si="410"/>
        <v>0</v>
      </c>
      <c r="J863" s="31">
        <v>0</v>
      </c>
    </row>
    <row r="864" spans="1:10">
      <c r="A864" s="43" t="s">
        <v>158</v>
      </c>
      <c r="B864" s="44" t="s">
        <v>555</v>
      </c>
      <c r="C864" s="44" t="s">
        <v>159</v>
      </c>
      <c r="D864" s="31">
        <v>60</v>
      </c>
      <c r="E864" s="31">
        <f>ведомство!H1397</f>
        <v>60</v>
      </c>
      <c r="F864" s="31">
        <f>ведомство!I1397</f>
        <v>0</v>
      </c>
      <c r="G864" s="31">
        <f>ведомство!J1397</f>
        <v>0</v>
      </c>
      <c r="H864" s="7">
        <f>ведомство!K1397</f>
        <v>0</v>
      </c>
      <c r="I864" s="31">
        <f t="shared" si="410"/>
        <v>0</v>
      </c>
      <c r="J864" s="31">
        <v>0</v>
      </c>
    </row>
    <row r="865" spans="1:10">
      <c r="A865" s="43" t="s">
        <v>160</v>
      </c>
      <c r="B865" s="44" t="s">
        <v>555</v>
      </c>
      <c r="C865" s="44" t="s">
        <v>161</v>
      </c>
      <c r="D865" s="31">
        <v>14.5</v>
      </c>
      <c r="E865" s="31">
        <f>E866</f>
        <v>14.5</v>
      </c>
      <c r="F865" s="31">
        <f t="shared" ref="F865:H865" si="420">F866</f>
        <v>11</v>
      </c>
      <c r="G865" s="31">
        <f t="shared" si="420"/>
        <v>9</v>
      </c>
      <c r="H865" s="7">
        <f t="shared" si="420"/>
        <v>5.5428899999999999</v>
      </c>
      <c r="I865" s="31">
        <f t="shared" si="410"/>
        <v>38.226827586206895</v>
      </c>
      <c r="J865" s="31">
        <f t="shared" si="411"/>
        <v>50.389909090909093</v>
      </c>
    </row>
    <row r="866" spans="1:10">
      <c r="A866" s="43" t="s">
        <v>162</v>
      </c>
      <c r="B866" s="44" t="s">
        <v>555</v>
      </c>
      <c r="C866" s="44" t="s">
        <v>163</v>
      </c>
      <c r="D866" s="31">
        <v>14.5</v>
      </c>
      <c r="E866" s="31">
        <f>ведомство!H1399</f>
        <v>14.5</v>
      </c>
      <c r="F866" s="31">
        <f>ведомство!I1399</f>
        <v>11</v>
      </c>
      <c r="G866" s="31">
        <f>ведомство!J1399</f>
        <v>9</v>
      </c>
      <c r="H866" s="7">
        <f>ведомство!K1399</f>
        <v>5.5428899999999999</v>
      </c>
      <c r="I866" s="31">
        <f t="shared" si="410"/>
        <v>38.226827586206895</v>
      </c>
      <c r="J866" s="31">
        <f t="shared" si="411"/>
        <v>50.389909090909093</v>
      </c>
    </row>
    <row r="867" spans="1:10">
      <c r="A867" s="43" t="s">
        <v>128</v>
      </c>
      <c r="B867" s="44" t="s">
        <v>642</v>
      </c>
      <c r="C867" s="44" t="s">
        <v>0</v>
      </c>
      <c r="D867" s="31">
        <v>157681</v>
      </c>
      <c r="E867" s="31">
        <f>E868</f>
        <v>157681.00000000003</v>
      </c>
      <c r="F867" s="31">
        <f t="shared" ref="F867:H868" si="421">F868</f>
        <v>118754.15</v>
      </c>
      <c r="G867" s="31">
        <f t="shared" si="421"/>
        <v>118754.15</v>
      </c>
      <c r="H867" s="7">
        <f t="shared" si="421"/>
        <v>118754.15</v>
      </c>
      <c r="I867" s="31">
        <f t="shared" si="410"/>
        <v>75.312910242832032</v>
      </c>
      <c r="J867" s="31">
        <f t="shared" si="411"/>
        <v>100</v>
      </c>
    </row>
    <row r="868" spans="1:10" ht="25.5">
      <c r="A868" s="43" t="s">
        <v>130</v>
      </c>
      <c r="B868" s="44" t="s">
        <v>642</v>
      </c>
      <c r="C868" s="44" t="s">
        <v>131</v>
      </c>
      <c r="D868" s="31">
        <v>157681</v>
      </c>
      <c r="E868" s="31">
        <f>E869</f>
        <v>157681.00000000003</v>
      </c>
      <c r="F868" s="31">
        <f t="shared" si="421"/>
        <v>118754.15</v>
      </c>
      <c r="G868" s="31">
        <f t="shared" si="421"/>
        <v>118754.15</v>
      </c>
      <c r="H868" s="7">
        <f t="shared" si="421"/>
        <v>118754.15</v>
      </c>
      <c r="I868" s="31">
        <f t="shared" si="410"/>
        <v>75.312910242832032</v>
      </c>
      <c r="J868" s="31">
        <f t="shared" si="411"/>
        <v>100</v>
      </c>
    </row>
    <row r="869" spans="1:10">
      <c r="A869" s="43" t="s">
        <v>132</v>
      </c>
      <c r="B869" s="44" t="s">
        <v>642</v>
      </c>
      <c r="C869" s="44" t="s">
        <v>133</v>
      </c>
      <c r="D869" s="31">
        <v>157681</v>
      </c>
      <c r="E869" s="31">
        <f>ведомство!H2878+ведомство!H1402</f>
        <v>157681.00000000003</v>
      </c>
      <c r="F869" s="31">
        <f>ведомство!I2878+ведомство!I1402</f>
        <v>118754.15</v>
      </c>
      <c r="G869" s="31">
        <f>ведомство!J2878+ведомство!J1402</f>
        <v>118754.15</v>
      </c>
      <c r="H869" s="7">
        <f>ведомство!K2878+ведомство!K1402</f>
        <v>118754.15</v>
      </c>
      <c r="I869" s="31">
        <f t="shared" si="410"/>
        <v>75.312910242832032</v>
      </c>
      <c r="J869" s="31">
        <f t="shared" si="411"/>
        <v>100</v>
      </c>
    </row>
    <row r="870" spans="1:10">
      <c r="A870" s="40" t="s">
        <v>0</v>
      </c>
      <c r="B870" s="65" t="s">
        <v>0</v>
      </c>
      <c r="C870" s="41" t="s">
        <v>0</v>
      </c>
      <c r="D870" s="42" t="s">
        <v>0</v>
      </c>
      <c r="E870" s="42"/>
      <c r="F870" s="42"/>
      <c r="G870" s="42"/>
      <c r="H870" s="5"/>
      <c r="I870" s="31"/>
      <c r="J870" s="31"/>
    </row>
    <row r="871" spans="1:10" ht="38.25">
      <c r="A871" s="40" t="s">
        <v>99</v>
      </c>
      <c r="B871" s="41" t="s">
        <v>100</v>
      </c>
      <c r="C871" s="41" t="s">
        <v>0</v>
      </c>
      <c r="D871" s="42">
        <v>337987.5</v>
      </c>
      <c r="E871" s="42">
        <f t="shared" ref="E871:H871" si="422">E872+E889+E900</f>
        <v>398861.973</v>
      </c>
      <c r="F871" s="42">
        <f t="shared" si="422"/>
        <v>263510.37011999998</v>
      </c>
      <c r="G871" s="42">
        <f t="shared" si="422"/>
        <v>263509.28012000001</v>
      </c>
      <c r="H871" s="5">
        <f t="shared" si="422"/>
        <v>153207.78977999999</v>
      </c>
      <c r="I871" s="42">
        <f t="shared" si="410"/>
        <v>38.411229987071238</v>
      </c>
      <c r="J871" s="42">
        <f t="shared" si="411"/>
        <v>58.141085571027318</v>
      </c>
    </row>
    <row r="872" spans="1:10" ht="25.5">
      <c r="A872" s="40" t="s">
        <v>172</v>
      </c>
      <c r="B872" s="41" t="s">
        <v>173</v>
      </c>
      <c r="C872" s="41" t="s">
        <v>0</v>
      </c>
      <c r="D872" s="42">
        <v>147693.29999999999</v>
      </c>
      <c r="E872" s="42">
        <f t="shared" ref="E872:H872" si="423">E873+E876+E879+E882+E885</f>
        <v>147693.253</v>
      </c>
      <c r="F872" s="42">
        <f t="shared" si="423"/>
        <v>55980.628509999995</v>
      </c>
      <c r="G872" s="42">
        <f t="shared" si="423"/>
        <v>55980.628509999995</v>
      </c>
      <c r="H872" s="5">
        <f t="shared" si="423"/>
        <v>53481.724439999998</v>
      </c>
      <c r="I872" s="42">
        <f t="shared" si="410"/>
        <v>36.211352484734014</v>
      </c>
      <c r="J872" s="42">
        <f t="shared" si="411"/>
        <v>95.536127163071043</v>
      </c>
    </row>
    <row r="873" spans="1:10" ht="25.5">
      <c r="A873" s="43" t="s">
        <v>113</v>
      </c>
      <c r="B873" s="44" t="s">
        <v>174</v>
      </c>
      <c r="C873" s="44" t="s">
        <v>0</v>
      </c>
      <c r="D873" s="31">
        <v>59314.2</v>
      </c>
      <c r="E873" s="31">
        <f>E874</f>
        <v>59314.22</v>
      </c>
      <c r="F873" s="31">
        <f t="shared" ref="F873:H874" si="424">F874</f>
        <v>11567.35</v>
      </c>
      <c r="G873" s="31">
        <f t="shared" si="424"/>
        <v>11567.35</v>
      </c>
      <c r="H873" s="7">
        <f t="shared" si="424"/>
        <v>11567.35</v>
      </c>
      <c r="I873" s="31">
        <f t="shared" si="410"/>
        <v>19.501815922050394</v>
      </c>
      <c r="J873" s="31">
        <f t="shared" si="411"/>
        <v>100</v>
      </c>
    </row>
    <row r="874" spans="1:10">
      <c r="A874" s="43" t="s">
        <v>115</v>
      </c>
      <c r="B874" s="44" t="s">
        <v>174</v>
      </c>
      <c r="C874" s="44" t="s">
        <v>116</v>
      </c>
      <c r="D874" s="31">
        <v>59314.2</v>
      </c>
      <c r="E874" s="31">
        <f>E875</f>
        <v>59314.22</v>
      </c>
      <c r="F874" s="31">
        <f t="shared" si="424"/>
        <v>11567.35</v>
      </c>
      <c r="G874" s="31">
        <f t="shared" si="424"/>
        <v>11567.35</v>
      </c>
      <c r="H874" s="7">
        <f t="shared" si="424"/>
        <v>11567.35</v>
      </c>
      <c r="I874" s="31">
        <f t="shared" si="410"/>
        <v>19.501815922050394</v>
      </c>
      <c r="J874" s="31">
        <f t="shared" si="411"/>
        <v>100</v>
      </c>
    </row>
    <row r="875" spans="1:10" ht="63.75">
      <c r="A875" s="43" t="s">
        <v>117</v>
      </c>
      <c r="B875" s="44" t="s">
        <v>174</v>
      </c>
      <c r="C875" s="44" t="s">
        <v>118</v>
      </c>
      <c r="D875" s="31">
        <v>59314.2</v>
      </c>
      <c r="E875" s="31">
        <f>ведомство!H94+ведомство!H124</f>
        <v>59314.22</v>
      </c>
      <c r="F875" s="31">
        <f>ведомство!I94+ведомство!I124</f>
        <v>11567.35</v>
      </c>
      <c r="G875" s="31">
        <f>ведомство!J94+ведомство!J124</f>
        <v>11567.35</v>
      </c>
      <c r="H875" s="7">
        <f>ведомство!K94+ведомство!K124</f>
        <v>11567.35</v>
      </c>
      <c r="I875" s="31">
        <f t="shared" si="410"/>
        <v>19.501815922050394</v>
      </c>
      <c r="J875" s="31">
        <f t="shared" si="411"/>
        <v>100</v>
      </c>
    </row>
    <row r="876" spans="1:10">
      <c r="A876" s="43" t="s">
        <v>142</v>
      </c>
      <c r="B876" s="44" t="s">
        <v>175</v>
      </c>
      <c r="C876" s="44" t="s">
        <v>0</v>
      </c>
      <c r="D876" s="31">
        <v>65460.9</v>
      </c>
      <c r="E876" s="31">
        <f>E877</f>
        <v>65460.883000000002</v>
      </c>
      <c r="F876" s="31">
        <f t="shared" ref="F876:H877" si="425">F877</f>
        <v>37808.303509999998</v>
      </c>
      <c r="G876" s="31">
        <f t="shared" si="425"/>
        <v>37808.303509999998</v>
      </c>
      <c r="H876" s="7">
        <f t="shared" si="425"/>
        <v>36782.49944</v>
      </c>
      <c r="I876" s="31">
        <f t="shared" si="410"/>
        <v>56.190044732516057</v>
      </c>
      <c r="J876" s="31">
        <f t="shared" si="411"/>
        <v>97.286828620256188</v>
      </c>
    </row>
    <row r="877" spans="1:10">
      <c r="A877" s="43" t="s">
        <v>105</v>
      </c>
      <c r="B877" s="44" t="s">
        <v>175</v>
      </c>
      <c r="C877" s="44" t="s">
        <v>106</v>
      </c>
      <c r="D877" s="31">
        <v>65460.9</v>
      </c>
      <c r="E877" s="31">
        <f>E878</f>
        <v>65460.883000000002</v>
      </c>
      <c r="F877" s="31">
        <f t="shared" si="425"/>
        <v>37808.303509999998</v>
      </c>
      <c r="G877" s="31">
        <f t="shared" si="425"/>
        <v>37808.303509999998</v>
      </c>
      <c r="H877" s="7">
        <f t="shared" si="425"/>
        <v>36782.49944</v>
      </c>
      <c r="I877" s="31">
        <f t="shared" si="410"/>
        <v>56.190044732516057</v>
      </c>
      <c r="J877" s="31">
        <f t="shared" si="411"/>
        <v>97.286828620256188</v>
      </c>
    </row>
    <row r="878" spans="1:10">
      <c r="A878" s="43" t="s">
        <v>144</v>
      </c>
      <c r="B878" s="44" t="s">
        <v>175</v>
      </c>
      <c r="C878" s="44" t="s">
        <v>145</v>
      </c>
      <c r="D878" s="31">
        <v>65460.9</v>
      </c>
      <c r="E878" s="31">
        <f>ведомство!H127+ведомство!H97</f>
        <v>65460.883000000002</v>
      </c>
      <c r="F878" s="31">
        <f>ведомство!I127+ведомство!I97</f>
        <v>37808.303509999998</v>
      </c>
      <c r="G878" s="31">
        <f>ведомство!J127+ведомство!J97</f>
        <v>37808.303509999998</v>
      </c>
      <c r="H878" s="7">
        <f>ведомство!K127+ведомство!K97</f>
        <v>36782.49944</v>
      </c>
      <c r="I878" s="31">
        <f t="shared" si="410"/>
        <v>56.190044732516057</v>
      </c>
      <c r="J878" s="31">
        <f t="shared" si="411"/>
        <v>97.286828620256188</v>
      </c>
    </row>
    <row r="879" spans="1:10" ht="63.75">
      <c r="A879" s="43" t="s">
        <v>176</v>
      </c>
      <c r="B879" s="44" t="s">
        <v>177</v>
      </c>
      <c r="C879" s="44" t="s">
        <v>0</v>
      </c>
      <c r="D879" s="31">
        <v>17025.8</v>
      </c>
      <c r="E879" s="31">
        <f>E880</f>
        <v>17025.75</v>
      </c>
      <c r="F879" s="31">
        <f t="shared" ref="F879:H880" si="426">F880</f>
        <v>5131.875</v>
      </c>
      <c r="G879" s="31">
        <f t="shared" si="426"/>
        <v>5131.875</v>
      </c>
      <c r="H879" s="7">
        <f t="shared" si="426"/>
        <v>5131.875</v>
      </c>
      <c r="I879" s="31">
        <f t="shared" si="410"/>
        <v>30.141843971631204</v>
      </c>
      <c r="J879" s="31">
        <f t="shared" si="411"/>
        <v>100</v>
      </c>
    </row>
    <row r="880" spans="1:10">
      <c r="A880" s="43" t="s">
        <v>115</v>
      </c>
      <c r="B880" s="44" t="s">
        <v>177</v>
      </c>
      <c r="C880" s="44" t="s">
        <v>116</v>
      </c>
      <c r="D880" s="31">
        <v>17025.8</v>
      </c>
      <c r="E880" s="31">
        <f>E881</f>
        <v>17025.75</v>
      </c>
      <c r="F880" s="31">
        <f t="shared" si="426"/>
        <v>5131.875</v>
      </c>
      <c r="G880" s="31">
        <f t="shared" si="426"/>
        <v>5131.875</v>
      </c>
      <c r="H880" s="7">
        <f t="shared" si="426"/>
        <v>5131.875</v>
      </c>
      <c r="I880" s="31">
        <f t="shared" si="410"/>
        <v>30.141843971631204</v>
      </c>
      <c r="J880" s="31">
        <f t="shared" si="411"/>
        <v>100</v>
      </c>
    </row>
    <row r="881" spans="1:10" ht="63.75">
      <c r="A881" s="43" t="s">
        <v>117</v>
      </c>
      <c r="B881" s="44" t="s">
        <v>177</v>
      </c>
      <c r="C881" s="44" t="s">
        <v>118</v>
      </c>
      <c r="D881" s="31">
        <v>17025.8</v>
      </c>
      <c r="E881" s="31">
        <f>ведомство!H100</f>
        <v>17025.75</v>
      </c>
      <c r="F881" s="31">
        <f>ведомство!I100</f>
        <v>5131.875</v>
      </c>
      <c r="G881" s="31">
        <f>ведомство!J100</f>
        <v>5131.875</v>
      </c>
      <c r="H881" s="7">
        <f>ведомство!K100</f>
        <v>5131.875</v>
      </c>
      <c r="I881" s="31">
        <f t="shared" si="410"/>
        <v>30.141843971631204</v>
      </c>
      <c r="J881" s="31">
        <f t="shared" si="411"/>
        <v>100</v>
      </c>
    </row>
    <row r="882" spans="1:10" s="22" customFormat="1" ht="51">
      <c r="A882" s="43" t="s">
        <v>1172</v>
      </c>
      <c r="B882" s="47" t="s">
        <v>1171</v>
      </c>
      <c r="C882" s="44"/>
      <c r="D882" s="31"/>
      <c r="E882" s="31">
        <f>E883</f>
        <v>0</v>
      </c>
      <c r="F882" s="31">
        <f t="shared" ref="F882:H883" si="427">F883</f>
        <v>0</v>
      </c>
      <c r="G882" s="31">
        <f t="shared" si="427"/>
        <v>0</v>
      </c>
      <c r="H882" s="7">
        <f t="shared" si="427"/>
        <v>0</v>
      </c>
      <c r="I882" s="31">
        <v>0</v>
      </c>
      <c r="J882" s="31">
        <v>0</v>
      </c>
    </row>
    <row r="883" spans="1:10" s="22" customFormat="1">
      <c r="A883" s="43" t="s">
        <v>156</v>
      </c>
      <c r="B883" s="47" t="s">
        <v>1171</v>
      </c>
      <c r="C883" s="44">
        <v>300</v>
      </c>
      <c r="D883" s="31"/>
      <c r="E883" s="31">
        <f>E884</f>
        <v>0</v>
      </c>
      <c r="F883" s="31">
        <f t="shared" si="427"/>
        <v>0</v>
      </c>
      <c r="G883" s="31">
        <f t="shared" si="427"/>
        <v>0</v>
      </c>
      <c r="H883" s="7">
        <f t="shared" si="427"/>
        <v>0</v>
      </c>
      <c r="I883" s="31">
        <v>0</v>
      </c>
      <c r="J883" s="31">
        <v>0</v>
      </c>
    </row>
    <row r="884" spans="1:10" s="22" customFormat="1">
      <c r="A884" s="43" t="s">
        <v>294</v>
      </c>
      <c r="B884" s="47" t="s">
        <v>1171</v>
      </c>
      <c r="C884" s="44">
        <v>320</v>
      </c>
      <c r="D884" s="31"/>
      <c r="E884" s="31">
        <f>ведомство!H244</f>
        <v>0</v>
      </c>
      <c r="F884" s="31">
        <f>ведомство!I244</f>
        <v>0</v>
      </c>
      <c r="G884" s="31">
        <f>ведомство!J244</f>
        <v>0</v>
      </c>
      <c r="H884" s="7">
        <f>ведомство!K244</f>
        <v>0</v>
      </c>
      <c r="I884" s="31">
        <v>0</v>
      </c>
      <c r="J884" s="31">
        <v>0</v>
      </c>
    </row>
    <row r="885" spans="1:10" ht="25.5">
      <c r="A885" s="43" t="s">
        <v>957</v>
      </c>
      <c r="B885" s="44" t="s">
        <v>958</v>
      </c>
      <c r="C885" s="44" t="s">
        <v>0</v>
      </c>
      <c r="D885" s="31">
        <v>5892.4</v>
      </c>
      <c r="E885" s="31">
        <f>E886</f>
        <v>5892.4</v>
      </c>
      <c r="F885" s="31">
        <f t="shared" ref="F885:H886" si="428">F886</f>
        <v>1473.1</v>
      </c>
      <c r="G885" s="31">
        <f t="shared" si="428"/>
        <v>1473.1</v>
      </c>
      <c r="H885" s="7">
        <f t="shared" si="428"/>
        <v>0</v>
      </c>
      <c r="I885" s="31">
        <f t="shared" si="410"/>
        <v>0</v>
      </c>
      <c r="J885" s="31">
        <f t="shared" si="411"/>
        <v>0</v>
      </c>
    </row>
    <row r="886" spans="1:10">
      <c r="A886" s="43" t="s">
        <v>105</v>
      </c>
      <c r="B886" s="44" t="s">
        <v>958</v>
      </c>
      <c r="C886" s="44" t="s">
        <v>106</v>
      </c>
      <c r="D886" s="31">
        <v>5892.4</v>
      </c>
      <c r="E886" s="31">
        <f>E887</f>
        <v>5892.4</v>
      </c>
      <c r="F886" s="31">
        <f t="shared" si="428"/>
        <v>1473.1</v>
      </c>
      <c r="G886" s="31">
        <f t="shared" si="428"/>
        <v>1473.1</v>
      </c>
      <c r="H886" s="7">
        <f t="shared" si="428"/>
        <v>0</v>
      </c>
      <c r="I886" s="31">
        <f t="shared" si="410"/>
        <v>0</v>
      </c>
      <c r="J886" s="31">
        <f t="shared" si="411"/>
        <v>0</v>
      </c>
    </row>
    <row r="887" spans="1:10">
      <c r="A887" s="43" t="s">
        <v>144</v>
      </c>
      <c r="B887" s="44" t="s">
        <v>958</v>
      </c>
      <c r="C887" s="44" t="s">
        <v>145</v>
      </c>
      <c r="D887" s="31">
        <v>5892.4</v>
      </c>
      <c r="E887" s="31">
        <f>ведомство!H2197</f>
        <v>5892.4</v>
      </c>
      <c r="F887" s="31">
        <f>ведомство!I2197</f>
        <v>1473.1</v>
      </c>
      <c r="G887" s="31">
        <f>ведомство!J2197</f>
        <v>1473.1</v>
      </c>
      <c r="H887" s="7">
        <f>ведомство!K2197</f>
        <v>0</v>
      </c>
      <c r="I887" s="31">
        <f t="shared" si="410"/>
        <v>0</v>
      </c>
      <c r="J887" s="31">
        <f t="shared" si="411"/>
        <v>0</v>
      </c>
    </row>
    <row r="888" spans="1:10">
      <c r="A888" s="40" t="s">
        <v>0</v>
      </c>
      <c r="B888" s="65" t="s">
        <v>0</v>
      </c>
      <c r="C888" s="41" t="s">
        <v>0</v>
      </c>
      <c r="D888" s="42" t="s">
        <v>0</v>
      </c>
      <c r="E888" s="42"/>
      <c r="F888" s="42"/>
      <c r="G888" s="42"/>
      <c r="H888" s="5"/>
      <c r="I888" s="31"/>
      <c r="J888" s="31"/>
    </row>
    <row r="889" spans="1:10">
      <c r="A889" s="40" t="s">
        <v>990</v>
      </c>
      <c r="B889" s="41" t="s">
        <v>991</v>
      </c>
      <c r="C889" s="41" t="s">
        <v>0</v>
      </c>
      <c r="D889" s="42">
        <v>50000</v>
      </c>
      <c r="E889" s="42">
        <f>E893+E896+E890</f>
        <v>110874.56</v>
      </c>
      <c r="F889" s="42">
        <f t="shared" ref="F889:H889" si="429">F893+F896+F890</f>
        <v>101796.82</v>
      </c>
      <c r="G889" s="42">
        <f t="shared" si="429"/>
        <v>101796.82</v>
      </c>
      <c r="H889" s="5">
        <f t="shared" si="429"/>
        <v>0</v>
      </c>
      <c r="I889" s="42">
        <f t="shared" si="410"/>
        <v>0</v>
      </c>
      <c r="J889" s="42">
        <f t="shared" si="411"/>
        <v>0</v>
      </c>
    </row>
    <row r="890" spans="1:10" s="53" customFormat="1" ht="25.5">
      <c r="A890" s="43" t="s">
        <v>1211</v>
      </c>
      <c r="B890" s="47" t="s">
        <v>1210</v>
      </c>
      <c r="C890" s="26"/>
      <c r="D890" s="42"/>
      <c r="E890" s="48">
        <f>E891</f>
        <v>60874.559999999998</v>
      </c>
      <c r="F890" s="48">
        <f t="shared" ref="F890:H891" si="430">F891</f>
        <v>55692.19</v>
      </c>
      <c r="G890" s="48">
        <f t="shared" si="430"/>
        <v>55692.19</v>
      </c>
      <c r="H890" s="21">
        <f t="shared" si="430"/>
        <v>0</v>
      </c>
      <c r="I890" s="31">
        <f t="shared" si="410"/>
        <v>0</v>
      </c>
      <c r="J890" s="31">
        <f t="shared" si="411"/>
        <v>0</v>
      </c>
    </row>
    <row r="891" spans="1:10" s="53" customFormat="1">
      <c r="A891" s="43" t="s">
        <v>105</v>
      </c>
      <c r="B891" s="47" t="s">
        <v>1210</v>
      </c>
      <c r="C891" s="26">
        <v>500</v>
      </c>
      <c r="D891" s="42"/>
      <c r="E891" s="48">
        <f>E892</f>
        <v>60874.559999999998</v>
      </c>
      <c r="F891" s="48">
        <f t="shared" si="430"/>
        <v>55692.19</v>
      </c>
      <c r="G891" s="48">
        <f t="shared" si="430"/>
        <v>55692.19</v>
      </c>
      <c r="H891" s="21">
        <f t="shared" si="430"/>
        <v>0</v>
      </c>
      <c r="I891" s="31">
        <f t="shared" si="410"/>
        <v>0</v>
      </c>
      <c r="J891" s="31">
        <f t="shared" si="411"/>
        <v>0</v>
      </c>
    </row>
    <row r="892" spans="1:10" s="53" customFormat="1">
      <c r="A892" s="43" t="s">
        <v>144</v>
      </c>
      <c r="B892" s="47" t="s">
        <v>1210</v>
      </c>
      <c r="C892" s="26">
        <v>520</v>
      </c>
      <c r="D892" s="42"/>
      <c r="E892" s="48">
        <f>ведомство!H2361</f>
        <v>60874.559999999998</v>
      </c>
      <c r="F892" s="48">
        <f>ведомство!I2361</f>
        <v>55692.19</v>
      </c>
      <c r="G892" s="48">
        <f>ведомство!J2361</f>
        <v>55692.19</v>
      </c>
      <c r="H892" s="21">
        <f>ведомство!K2361</f>
        <v>0</v>
      </c>
      <c r="I892" s="31">
        <f t="shared" si="410"/>
        <v>0</v>
      </c>
      <c r="J892" s="31">
        <f t="shared" si="411"/>
        <v>0</v>
      </c>
    </row>
    <row r="893" spans="1:10" ht="25.5">
      <c r="A893" s="43" t="s">
        <v>832</v>
      </c>
      <c r="B893" s="44" t="s">
        <v>994</v>
      </c>
      <c r="C893" s="44" t="s">
        <v>0</v>
      </c>
      <c r="D893" s="31">
        <v>80</v>
      </c>
      <c r="E893" s="31">
        <f>E894</f>
        <v>80</v>
      </c>
      <c r="F893" s="31">
        <f t="shared" ref="F893:H894" si="431">F894</f>
        <v>0</v>
      </c>
      <c r="G893" s="31">
        <f t="shared" si="431"/>
        <v>0</v>
      </c>
      <c r="H893" s="7">
        <f t="shared" si="431"/>
        <v>0</v>
      </c>
      <c r="I893" s="31">
        <f t="shared" si="410"/>
        <v>0</v>
      </c>
      <c r="J893" s="31">
        <v>0</v>
      </c>
    </row>
    <row r="894" spans="1:10">
      <c r="A894" s="43" t="s">
        <v>152</v>
      </c>
      <c r="B894" s="44" t="s">
        <v>994</v>
      </c>
      <c r="C894" s="44" t="s">
        <v>153</v>
      </c>
      <c r="D894" s="31">
        <v>80</v>
      </c>
      <c r="E894" s="31">
        <f>E895</f>
        <v>80</v>
      </c>
      <c r="F894" s="31">
        <f t="shared" si="431"/>
        <v>0</v>
      </c>
      <c r="G894" s="31">
        <f t="shared" si="431"/>
        <v>0</v>
      </c>
      <c r="H894" s="7">
        <f t="shared" si="431"/>
        <v>0</v>
      </c>
      <c r="I894" s="31">
        <f t="shared" si="410"/>
        <v>0</v>
      </c>
      <c r="J894" s="31">
        <v>0</v>
      </c>
    </row>
    <row r="895" spans="1:10" ht="25.5">
      <c r="A895" s="43" t="s">
        <v>154</v>
      </c>
      <c r="B895" s="44" t="s">
        <v>994</v>
      </c>
      <c r="C895" s="44" t="s">
        <v>155</v>
      </c>
      <c r="D895" s="31">
        <v>80</v>
      </c>
      <c r="E895" s="31">
        <f>ведомство!H2371</f>
        <v>80</v>
      </c>
      <c r="F895" s="31">
        <f>ведомство!I2371</f>
        <v>0</v>
      </c>
      <c r="G895" s="31">
        <f>ведомство!J2371</f>
        <v>0</v>
      </c>
      <c r="H895" s="7">
        <f>ведомство!K2371</f>
        <v>0</v>
      </c>
      <c r="I895" s="31">
        <f t="shared" si="410"/>
        <v>0</v>
      </c>
      <c r="J895" s="31">
        <v>0</v>
      </c>
    </row>
    <row r="896" spans="1:10">
      <c r="A896" s="43" t="s">
        <v>992</v>
      </c>
      <c r="B896" s="44" t="s">
        <v>993</v>
      </c>
      <c r="C896" s="44" t="s">
        <v>0</v>
      </c>
      <c r="D896" s="31">
        <v>49920</v>
      </c>
      <c r="E896" s="31">
        <f>E897</f>
        <v>49920</v>
      </c>
      <c r="F896" s="31">
        <f t="shared" ref="F896:H897" si="432">F897</f>
        <v>46104.63</v>
      </c>
      <c r="G896" s="31">
        <f t="shared" si="432"/>
        <v>46104.63</v>
      </c>
      <c r="H896" s="7">
        <f t="shared" si="432"/>
        <v>0</v>
      </c>
      <c r="I896" s="31">
        <f t="shared" si="410"/>
        <v>0</v>
      </c>
      <c r="J896" s="31">
        <f t="shared" si="411"/>
        <v>0</v>
      </c>
    </row>
    <row r="897" spans="1:10">
      <c r="A897" s="43" t="s">
        <v>105</v>
      </c>
      <c r="B897" s="44" t="s">
        <v>993</v>
      </c>
      <c r="C897" s="44" t="s">
        <v>106</v>
      </c>
      <c r="D897" s="31">
        <v>49920</v>
      </c>
      <c r="E897" s="31">
        <f>E898</f>
        <v>49920</v>
      </c>
      <c r="F897" s="31">
        <f t="shared" si="432"/>
        <v>46104.63</v>
      </c>
      <c r="G897" s="31">
        <f t="shared" si="432"/>
        <v>46104.63</v>
      </c>
      <c r="H897" s="7">
        <f t="shared" si="432"/>
        <v>0</v>
      </c>
      <c r="I897" s="31">
        <f t="shared" si="410"/>
        <v>0</v>
      </c>
      <c r="J897" s="31">
        <f t="shared" si="411"/>
        <v>0</v>
      </c>
    </row>
    <row r="898" spans="1:10">
      <c r="A898" s="43" t="s">
        <v>144</v>
      </c>
      <c r="B898" s="44" t="s">
        <v>993</v>
      </c>
      <c r="C898" s="44" t="s">
        <v>145</v>
      </c>
      <c r="D898" s="31">
        <v>49920</v>
      </c>
      <c r="E898" s="31">
        <f>ведомство!H2364</f>
        <v>49920</v>
      </c>
      <c r="F898" s="31">
        <f>ведомство!I2364</f>
        <v>46104.63</v>
      </c>
      <c r="G898" s="31">
        <f>ведомство!J2364</f>
        <v>46104.63</v>
      </c>
      <c r="H898" s="7">
        <f>ведомство!K2364</f>
        <v>0</v>
      </c>
      <c r="I898" s="31">
        <f t="shared" si="410"/>
        <v>0</v>
      </c>
      <c r="J898" s="31">
        <f t="shared" si="411"/>
        <v>0</v>
      </c>
    </row>
    <row r="899" spans="1:10">
      <c r="A899" s="40" t="s">
        <v>0</v>
      </c>
      <c r="B899" s="65" t="s">
        <v>0</v>
      </c>
      <c r="C899" s="41" t="s">
        <v>0</v>
      </c>
      <c r="D899" s="42" t="s">
        <v>0</v>
      </c>
      <c r="E899" s="42"/>
      <c r="F899" s="42"/>
      <c r="G899" s="42"/>
      <c r="H899" s="5"/>
      <c r="I899" s="31"/>
      <c r="J899" s="31"/>
    </row>
    <row r="900" spans="1:10">
      <c r="A900" s="40" t="s">
        <v>101</v>
      </c>
      <c r="B900" s="41" t="s">
        <v>102</v>
      </c>
      <c r="C900" s="41" t="s">
        <v>0</v>
      </c>
      <c r="D900" s="42">
        <v>140294.20000000001</v>
      </c>
      <c r="E900" s="42">
        <f>E901+E910+E914</f>
        <v>140294.16</v>
      </c>
      <c r="F900" s="42">
        <f t="shared" ref="F900:H900" si="433">F901+F910+F914</f>
        <v>105732.92160999999</v>
      </c>
      <c r="G900" s="42">
        <f t="shared" si="433"/>
        <v>105731.83160999999</v>
      </c>
      <c r="H900" s="5">
        <f t="shared" si="433"/>
        <v>99726.065340000001</v>
      </c>
      <c r="I900" s="42">
        <f t="shared" si="410"/>
        <v>71.083547126979482</v>
      </c>
      <c r="J900" s="42">
        <f t="shared" si="411"/>
        <v>94.318840169614802</v>
      </c>
    </row>
    <row r="901" spans="1:10">
      <c r="A901" s="43" t="s">
        <v>146</v>
      </c>
      <c r="B901" s="44" t="s">
        <v>147</v>
      </c>
      <c r="C901" s="44" t="s">
        <v>0</v>
      </c>
      <c r="D901" s="31">
        <v>81022.3</v>
      </c>
      <c r="E901" s="31">
        <f>E902+E904+E906+E908</f>
        <v>81022.3</v>
      </c>
      <c r="F901" s="31">
        <f t="shared" ref="F901:H901" si="434">F902+F904+F906+F908</f>
        <v>61920.924999999996</v>
      </c>
      <c r="G901" s="31">
        <f t="shared" si="434"/>
        <v>61919.834999999999</v>
      </c>
      <c r="H901" s="7">
        <f t="shared" si="434"/>
        <v>55914.068730000006</v>
      </c>
      <c r="I901" s="31">
        <f t="shared" si="410"/>
        <v>69.010715235188343</v>
      </c>
      <c r="J901" s="31">
        <f t="shared" si="411"/>
        <v>90.299149649331</v>
      </c>
    </row>
    <row r="902" spans="1:10" ht="38.25">
      <c r="A902" s="43" t="s">
        <v>148</v>
      </c>
      <c r="B902" s="44" t="s">
        <v>147</v>
      </c>
      <c r="C902" s="44" t="s">
        <v>149</v>
      </c>
      <c r="D902" s="31">
        <v>75801.3</v>
      </c>
      <c r="E902" s="31">
        <f>E903</f>
        <v>75801.3</v>
      </c>
      <c r="F902" s="31">
        <f t="shared" ref="F902:H902" si="435">F903</f>
        <v>57711.92</v>
      </c>
      <c r="G902" s="31">
        <f t="shared" si="435"/>
        <v>57711.92</v>
      </c>
      <c r="H902" s="7">
        <f t="shared" si="435"/>
        <v>52755.289640000003</v>
      </c>
      <c r="I902" s="31">
        <f t="shared" si="410"/>
        <v>69.596813827731182</v>
      </c>
      <c r="J902" s="31">
        <f t="shared" si="411"/>
        <v>91.411427032751646</v>
      </c>
    </row>
    <row r="903" spans="1:10">
      <c r="A903" s="43" t="s">
        <v>150</v>
      </c>
      <c r="B903" s="44" t="s">
        <v>147</v>
      </c>
      <c r="C903" s="44" t="s">
        <v>151</v>
      </c>
      <c r="D903" s="31">
        <v>75801.3</v>
      </c>
      <c r="E903" s="31">
        <f>ведомство!H67+ведомство!H1684+ведомство!H2840</f>
        <v>75801.3</v>
      </c>
      <c r="F903" s="31">
        <f>ведомство!I67+ведомство!I1684+ведомство!I2840</f>
        <v>57711.92</v>
      </c>
      <c r="G903" s="31">
        <f>ведомство!J67+ведомство!J1684+ведомство!J2840</f>
        <v>57711.92</v>
      </c>
      <c r="H903" s="7">
        <f>ведомство!K67+ведомство!K1684+ведомство!K2840</f>
        <v>52755.289640000003</v>
      </c>
      <c r="I903" s="31">
        <f t="shared" si="410"/>
        <v>69.596813827731182</v>
      </c>
      <c r="J903" s="31">
        <f t="shared" si="411"/>
        <v>91.411427032751646</v>
      </c>
    </row>
    <row r="904" spans="1:10">
      <c r="A904" s="43" t="s">
        <v>152</v>
      </c>
      <c r="B904" s="44" t="s">
        <v>147</v>
      </c>
      <c r="C904" s="44" t="s">
        <v>153</v>
      </c>
      <c r="D904" s="31">
        <v>5097.7</v>
      </c>
      <c r="E904" s="31">
        <f>E905</f>
        <v>5097.7</v>
      </c>
      <c r="F904" s="31">
        <f t="shared" ref="F904:H904" si="436">F905</f>
        <v>4124.0550000000003</v>
      </c>
      <c r="G904" s="31">
        <f t="shared" si="436"/>
        <v>4124.0550000000003</v>
      </c>
      <c r="H904" s="7">
        <f t="shared" si="436"/>
        <v>3122.6869900000002</v>
      </c>
      <c r="I904" s="31">
        <f t="shared" si="410"/>
        <v>61.256782274359033</v>
      </c>
      <c r="J904" s="31">
        <f t="shared" si="411"/>
        <v>75.71884928789747</v>
      </c>
    </row>
    <row r="905" spans="1:10" ht="25.5">
      <c r="A905" s="43" t="s">
        <v>154</v>
      </c>
      <c r="B905" s="44" t="s">
        <v>147</v>
      </c>
      <c r="C905" s="44" t="s">
        <v>155</v>
      </c>
      <c r="D905" s="31">
        <v>5097.7</v>
      </c>
      <c r="E905" s="31">
        <f>ведомство!H69+ведомство!H1686+ведомство!H2842</f>
        <v>5097.7</v>
      </c>
      <c r="F905" s="31">
        <f>ведомство!I69+ведомство!I1686+ведомство!I2842</f>
        <v>4124.0550000000003</v>
      </c>
      <c r="G905" s="31">
        <f>ведомство!J69+ведомство!J1686+ведомство!J2842</f>
        <v>4124.0550000000003</v>
      </c>
      <c r="H905" s="7">
        <f>ведомство!K69+ведомство!K1686+ведомство!K2842</f>
        <v>3122.6869900000002</v>
      </c>
      <c r="I905" s="31">
        <f t="shared" si="410"/>
        <v>61.256782274359033</v>
      </c>
      <c r="J905" s="31">
        <f t="shared" si="411"/>
        <v>75.71884928789747</v>
      </c>
    </row>
    <row r="906" spans="1:10">
      <c r="A906" s="43" t="s">
        <v>156</v>
      </c>
      <c r="B906" s="44" t="s">
        <v>147</v>
      </c>
      <c r="C906" s="44" t="s">
        <v>157</v>
      </c>
      <c r="D906" s="31">
        <v>90</v>
      </c>
      <c r="E906" s="31">
        <f>E907</f>
        <v>90</v>
      </c>
      <c r="F906" s="31">
        <f t="shared" ref="F906:H906" si="437">F907</f>
        <v>60</v>
      </c>
      <c r="G906" s="31">
        <f t="shared" si="437"/>
        <v>60</v>
      </c>
      <c r="H906" s="7">
        <f t="shared" si="437"/>
        <v>30</v>
      </c>
      <c r="I906" s="31">
        <f t="shared" si="410"/>
        <v>33.333333333333329</v>
      </c>
      <c r="J906" s="31">
        <f t="shared" si="411"/>
        <v>50</v>
      </c>
    </row>
    <row r="907" spans="1:10">
      <c r="A907" s="43" t="s">
        <v>158</v>
      </c>
      <c r="B907" s="44" t="s">
        <v>147</v>
      </c>
      <c r="C907" s="44" t="s">
        <v>159</v>
      </c>
      <c r="D907" s="31">
        <v>90</v>
      </c>
      <c r="E907" s="31">
        <f>ведомство!H71</f>
        <v>90</v>
      </c>
      <c r="F907" s="31">
        <f>ведомство!I71</f>
        <v>60</v>
      </c>
      <c r="G907" s="31">
        <f>ведомство!J71</f>
        <v>60</v>
      </c>
      <c r="H907" s="7">
        <f>ведомство!K71</f>
        <v>30</v>
      </c>
      <c r="I907" s="31">
        <f t="shared" si="410"/>
        <v>33.333333333333329</v>
      </c>
      <c r="J907" s="31">
        <f t="shared" si="411"/>
        <v>50</v>
      </c>
    </row>
    <row r="908" spans="1:10">
      <c r="A908" s="43" t="s">
        <v>160</v>
      </c>
      <c r="B908" s="44" t="s">
        <v>147</v>
      </c>
      <c r="C908" s="44" t="s">
        <v>161</v>
      </c>
      <c r="D908" s="31">
        <v>33.299999999999997</v>
      </c>
      <c r="E908" s="31">
        <f>E909</f>
        <v>33.300000000000004</v>
      </c>
      <c r="F908" s="31">
        <f t="shared" ref="F908:H908" si="438">F909</f>
        <v>24.95</v>
      </c>
      <c r="G908" s="31">
        <f t="shared" si="438"/>
        <v>23.86</v>
      </c>
      <c r="H908" s="7">
        <f t="shared" si="438"/>
        <v>6.0921000000000003</v>
      </c>
      <c r="I908" s="31">
        <f t="shared" si="410"/>
        <v>18.294594594594592</v>
      </c>
      <c r="J908" s="31">
        <f t="shared" si="411"/>
        <v>24.417234468937878</v>
      </c>
    </row>
    <row r="909" spans="1:10">
      <c r="A909" s="43" t="s">
        <v>162</v>
      </c>
      <c r="B909" s="44" t="s">
        <v>147</v>
      </c>
      <c r="C909" s="44" t="s">
        <v>163</v>
      </c>
      <c r="D909" s="31">
        <v>33.299999999999997</v>
      </c>
      <c r="E909" s="31">
        <f>ведомство!H73+ведомство!H1688+ведомство!H2844</f>
        <v>33.300000000000004</v>
      </c>
      <c r="F909" s="31">
        <f>ведомство!I73+ведомство!I1688+ведомство!I2844</f>
        <v>24.95</v>
      </c>
      <c r="G909" s="31">
        <f>ведомство!J73+ведомство!J1688+ведомство!J2844</f>
        <v>23.86</v>
      </c>
      <c r="H909" s="7">
        <f>ведомство!K73+ведомство!K1688+ведомство!K2844</f>
        <v>6.0921000000000003</v>
      </c>
      <c r="I909" s="31">
        <f t="shared" si="410"/>
        <v>18.294594594594592</v>
      </c>
      <c r="J909" s="31">
        <f t="shared" si="411"/>
        <v>24.417234468937878</v>
      </c>
    </row>
    <row r="910" spans="1:10">
      <c r="A910" s="43" t="s">
        <v>128</v>
      </c>
      <c r="B910" s="44" t="s">
        <v>164</v>
      </c>
      <c r="C910" s="44" t="s">
        <v>0</v>
      </c>
      <c r="D910" s="31">
        <v>59001.9</v>
      </c>
      <c r="E910" s="31">
        <f>E911</f>
        <v>59001.860000000008</v>
      </c>
      <c r="F910" s="31">
        <f t="shared" ref="F910:H910" si="439">F911</f>
        <v>43541.996610000002</v>
      </c>
      <c r="G910" s="31">
        <f t="shared" si="439"/>
        <v>43541.996610000002</v>
      </c>
      <c r="H910" s="7">
        <f t="shared" si="439"/>
        <v>43541.996610000002</v>
      </c>
      <c r="I910" s="31">
        <f t="shared" ref="I910:I973" si="440">H910/E910*100</f>
        <v>73.797667751491218</v>
      </c>
      <c r="J910" s="31">
        <f t="shared" ref="J910:J973" si="441">H910/F910*100</f>
        <v>100</v>
      </c>
    </row>
    <row r="911" spans="1:10" ht="25.5">
      <c r="A911" s="43" t="s">
        <v>130</v>
      </c>
      <c r="B911" s="44" t="s">
        <v>164</v>
      </c>
      <c r="C911" s="44" t="s">
        <v>131</v>
      </c>
      <c r="D911" s="31">
        <v>59001.9</v>
      </c>
      <c r="E911" s="31">
        <f>E912+E913</f>
        <v>59001.860000000008</v>
      </c>
      <c r="F911" s="31">
        <f t="shared" ref="F911:H911" si="442">F912+F913</f>
        <v>43541.996610000002</v>
      </c>
      <c r="G911" s="31">
        <f t="shared" si="442"/>
        <v>43541.996610000002</v>
      </c>
      <c r="H911" s="7">
        <f t="shared" si="442"/>
        <v>43541.996610000002</v>
      </c>
      <c r="I911" s="31">
        <f t="shared" si="440"/>
        <v>73.797667751491218</v>
      </c>
      <c r="J911" s="31">
        <f t="shared" si="441"/>
        <v>100</v>
      </c>
    </row>
    <row r="912" spans="1:10">
      <c r="A912" s="43" t="s">
        <v>132</v>
      </c>
      <c r="B912" s="44" t="s">
        <v>164</v>
      </c>
      <c r="C912" s="44" t="s">
        <v>133</v>
      </c>
      <c r="D912" s="31">
        <v>47765</v>
      </c>
      <c r="E912" s="31">
        <f>ведомство!H76+ведомство!H104</f>
        <v>47764.960000000006</v>
      </c>
      <c r="F912" s="31">
        <f>ведомство!I76+ведомство!I104</f>
        <v>35114.321609999999</v>
      </c>
      <c r="G912" s="31">
        <f>ведомство!J76+ведомство!J104</f>
        <v>35114.321609999999</v>
      </c>
      <c r="H912" s="7">
        <f>ведомство!K76+ведомство!K104</f>
        <v>35114.321609999999</v>
      </c>
      <c r="I912" s="31">
        <f t="shared" si="440"/>
        <v>73.514814227835629</v>
      </c>
      <c r="J912" s="31">
        <f t="shared" si="441"/>
        <v>100</v>
      </c>
    </row>
    <row r="913" spans="1:10">
      <c r="A913" s="43" t="s">
        <v>165</v>
      </c>
      <c r="B913" s="44" t="s">
        <v>164</v>
      </c>
      <c r="C913" s="44" t="s">
        <v>166</v>
      </c>
      <c r="D913" s="31">
        <v>11236.9</v>
      </c>
      <c r="E913" s="31">
        <f>ведомство!H77</f>
        <v>11236.9</v>
      </c>
      <c r="F913" s="31">
        <f>ведомство!I77</f>
        <v>8427.6749999999993</v>
      </c>
      <c r="G913" s="31">
        <f>ведомство!J77</f>
        <v>8427.6749999999993</v>
      </c>
      <c r="H913" s="7">
        <f>ведомство!K77</f>
        <v>8427.6749999999993</v>
      </c>
      <c r="I913" s="31">
        <f t="shared" si="440"/>
        <v>75</v>
      </c>
      <c r="J913" s="31">
        <f t="shared" si="441"/>
        <v>100</v>
      </c>
    </row>
    <row r="914" spans="1:10" ht="38.25">
      <c r="A914" s="43" t="s">
        <v>103</v>
      </c>
      <c r="B914" s="44" t="s">
        <v>104</v>
      </c>
      <c r="C914" s="44" t="s">
        <v>0</v>
      </c>
      <c r="D914" s="31">
        <v>270</v>
      </c>
      <c r="E914" s="31">
        <f>E915</f>
        <v>270</v>
      </c>
      <c r="F914" s="31">
        <f t="shared" ref="F914:H915" si="443">F915</f>
        <v>270</v>
      </c>
      <c r="G914" s="31">
        <f t="shared" si="443"/>
        <v>270</v>
      </c>
      <c r="H914" s="7">
        <f t="shared" si="443"/>
        <v>270</v>
      </c>
      <c r="I914" s="31">
        <f t="shared" si="440"/>
        <v>100</v>
      </c>
      <c r="J914" s="31">
        <f t="shared" si="441"/>
        <v>100</v>
      </c>
    </row>
    <row r="915" spans="1:10">
      <c r="A915" s="43" t="s">
        <v>105</v>
      </c>
      <c r="B915" s="44" t="s">
        <v>104</v>
      </c>
      <c r="C915" s="44" t="s">
        <v>106</v>
      </c>
      <c r="D915" s="31">
        <v>270</v>
      </c>
      <c r="E915" s="31">
        <f>E916</f>
        <v>270</v>
      </c>
      <c r="F915" s="31">
        <f t="shared" si="443"/>
        <v>270</v>
      </c>
      <c r="G915" s="31">
        <f t="shared" si="443"/>
        <v>270</v>
      </c>
      <c r="H915" s="7">
        <f t="shared" si="443"/>
        <v>270</v>
      </c>
      <c r="I915" s="31">
        <f t="shared" si="440"/>
        <v>100</v>
      </c>
      <c r="J915" s="31">
        <f t="shared" si="441"/>
        <v>100</v>
      </c>
    </row>
    <row r="916" spans="1:10">
      <c r="A916" s="43" t="s">
        <v>107</v>
      </c>
      <c r="B916" s="44" t="s">
        <v>104</v>
      </c>
      <c r="C916" s="44" t="s">
        <v>108</v>
      </c>
      <c r="D916" s="31">
        <v>270</v>
      </c>
      <c r="E916" s="31">
        <f>ведомство!H16</f>
        <v>270</v>
      </c>
      <c r="F916" s="31">
        <f>ведомство!I16</f>
        <v>270</v>
      </c>
      <c r="G916" s="31">
        <f>ведомство!J16</f>
        <v>270</v>
      </c>
      <c r="H916" s="7">
        <f>ведомство!K16</f>
        <v>270</v>
      </c>
      <c r="I916" s="31">
        <f t="shared" si="440"/>
        <v>100</v>
      </c>
      <c r="J916" s="31">
        <f t="shared" si="441"/>
        <v>100</v>
      </c>
    </row>
    <row r="917" spans="1:10">
      <c r="A917" s="40" t="s">
        <v>0</v>
      </c>
      <c r="B917" s="65" t="s">
        <v>0</v>
      </c>
      <c r="C917" s="41" t="s">
        <v>0</v>
      </c>
      <c r="D917" s="42" t="s">
        <v>0</v>
      </c>
      <c r="E917" s="42"/>
      <c r="F917" s="42"/>
      <c r="G917" s="42"/>
      <c r="H917" s="5"/>
      <c r="I917" s="31"/>
      <c r="J917" s="31"/>
    </row>
    <row r="918" spans="1:10" ht="25.5">
      <c r="A918" s="40" t="s">
        <v>796</v>
      </c>
      <c r="B918" s="41" t="s">
        <v>797</v>
      </c>
      <c r="C918" s="41" t="s">
        <v>0</v>
      </c>
      <c r="D918" s="42">
        <v>859640.1</v>
      </c>
      <c r="E918" s="42">
        <f>E919+E966+E971+E979</f>
        <v>859640.1</v>
      </c>
      <c r="F918" s="42">
        <f t="shared" ref="F918:H918" si="444">F919+F966+F971+F979</f>
        <v>659857.90100000007</v>
      </c>
      <c r="G918" s="42">
        <f t="shared" si="444"/>
        <v>659855.10100000014</v>
      </c>
      <c r="H918" s="5">
        <f t="shared" si="444"/>
        <v>621819.66457999998</v>
      </c>
      <c r="I918" s="42">
        <f t="shared" si="440"/>
        <v>72.33488346809321</v>
      </c>
      <c r="J918" s="42">
        <f t="shared" si="441"/>
        <v>94.235389716126164</v>
      </c>
    </row>
    <row r="919" spans="1:10" ht="25.5">
      <c r="A919" s="40" t="s">
        <v>804</v>
      </c>
      <c r="B919" s="41" t="s">
        <v>805</v>
      </c>
      <c r="C919" s="41" t="s">
        <v>0</v>
      </c>
      <c r="D919" s="42">
        <v>846244.2</v>
      </c>
      <c r="E919" s="42">
        <f>E920+E923+E931+E941+E944+E954+E957</f>
        <v>846244.2</v>
      </c>
      <c r="F919" s="42">
        <f t="shared" ref="F919:H919" si="445">F920+F923+F931+F941+F944+F954+F957</f>
        <v>651367.90100000007</v>
      </c>
      <c r="G919" s="42">
        <f t="shared" si="445"/>
        <v>651365.10100000014</v>
      </c>
      <c r="H919" s="5">
        <f t="shared" si="445"/>
        <v>614005.13841999997</v>
      </c>
      <c r="I919" s="42">
        <f t="shared" si="440"/>
        <v>72.556495916899635</v>
      </c>
      <c r="J919" s="42">
        <f t="shared" si="441"/>
        <v>94.263953977062783</v>
      </c>
    </row>
    <row r="920" spans="1:10" ht="25.5">
      <c r="A920" s="43" t="s">
        <v>806</v>
      </c>
      <c r="B920" s="44" t="s">
        <v>807</v>
      </c>
      <c r="C920" s="44" t="s">
        <v>0</v>
      </c>
      <c r="D920" s="31">
        <v>5593.5</v>
      </c>
      <c r="E920" s="31">
        <f>E921</f>
        <v>5593.5</v>
      </c>
      <c r="F920" s="31">
        <f t="shared" ref="F920:H921" si="446">F921</f>
        <v>4833.8999999999996</v>
      </c>
      <c r="G920" s="31">
        <f t="shared" si="446"/>
        <v>4833.8999999999996</v>
      </c>
      <c r="H920" s="7">
        <f t="shared" si="446"/>
        <v>4502.4183000000003</v>
      </c>
      <c r="I920" s="31">
        <f t="shared" si="440"/>
        <v>80.493757039420771</v>
      </c>
      <c r="J920" s="31">
        <f t="shared" si="441"/>
        <v>93.142561906535107</v>
      </c>
    </row>
    <row r="921" spans="1:10">
      <c r="A921" s="43" t="s">
        <v>160</v>
      </c>
      <c r="B921" s="44" t="s">
        <v>807</v>
      </c>
      <c r="C921" s="44" t="s">
        <v>161</v>
      </c>
      <c r="D921" s="31">
        <v>5593.5</v>
      </c>
      <c r="E921" s="31">
        <f>E922</f>
        <v>5593.5</v>
      </c>
      <c r="F921" s="31">
        <f t="shared" si="446"/>
        <v>4833.8999999999996</v>
      </c>
      <c r="G921" s="31">
        <f t="shared" si="446"/>
        <v>4833.8999999999996</v>
      </c>
      <c r="H921" s="7">
        <f t="shared" si="446"/>
        <v>4502.4183000000003</v>
      </c>
      <c r="I921" s="31">
        <f t="shared" si="440"/>
        <v>80.493757039420771</v>
      </c>
      <c r="J921" s="31">
        <f t="shared" si="441"/>
        <v>93.142561906535107</v>
      </c>
    </row>
    <row r="922" spans="1:10" ht="25.5">
      <c r="A922" s="43" t="s">
        <v>269</v>
      </c>
      <c r="B922" s="44" t="s">
        <v>807</v>
      </c>
      <c r="C922" s="44" t="s">
        <v>270</v>
      </c>
      <c r="D922" s="31">
        <v>5593.5</v>
      </c>
      <c r="E922" s="31">
        <f>ведомство!H1800</f>
        <v>5593.5</v>
      </c>
      <c r="F922" s="31">
        <f>ведомство!I1800</f>
        <v>4833.8999999999996</v>
      </c>
      <c r="G922" s="31">
        <f>ведомство!J1800</f>
        <v>4833.8999999999996</v>
      </c>
      <c r="H922" s="7">
        <f>ведомство!K1800</f>
        <v>4502.4183000000003</v>
      </c>
      <c r="I922" s="31">
        <f t="shared" si="440"/>
        <v>80.493757039420771</v>
      </c>
      <c r="J922" s="31">
        <f t="shared" si="441"/>
        <v>93.142561906535107</v>
      </c>
    </row>
    <row r="923" spans="1:10">
      <c r="A923" s="43" t="s">
        <v>927</v>
      </c>
      <c r="B923" s="44" t="s">
        <v>928</v>
      </c>
      <c r="C923" s="44" t="s">
        <v>0</v>
      </c>
      <c r="D923" s="31">
        <v>405794.3</v>
      </c>
      <c r="E923" s="31">
        <f>E924+E926+E929</f>
        <v>405794.3</v>
      </c>
      <c r="F923" s="31">
        <f t="shared" ref="F923:H923" si="447">F924+F926+F929</f>
        <v>323505</v>
      </c>
      <c r="G923" s="31">
        <f t="shared" si="447"/>
        <v>323505</v>
      </c>
      <c r="H923" s="7">
        <f t="shared" si="447"/>
        <v>317159.53979000001</v>
      </c>
      <c r="I923" s="31">
        <f t="shared" si="440"/>
        <v>78.157711872739469</v>
      </c>
      <c r="J923" s="31">
        <f t="shared" si="441"/>
        <v>98.038527933107673</v>
      </c>
    </row>
    <row r="924" spans="1:10">
      <c r="A924" s="43" t="s">
        <v>152</v>
      </c>
      <c r="B924" s="44" t="s">
        <v>928</v>
      </c>
      <c r="C924" s="44" t="s">
        <v>153</v>
      </c>
      <c r="D924" s="31">
        <v>7939.5</v>
      </c>
      <c r="E924" s="31">
        <f>E925</f>
        <v>7939.5</v>
      </c>
      <c r="F924" s="31">
        <f t="shared" ref="F924:H924" si="448">F925</f>
        <v>4979.7</v>
      </c>
      <c r="G924" s="31">
        <f t="shared" si="448"/>
        <v>4979.7</v>
      </c>
      <c r="H924" s="7">
        <f t="shared" si="448"/>
        <v>4714.2500300000002</v>
      </c>
      <c r="I924" s="31">
        <f t="shared" si="440"/>
        <v>59.377165186724611</v>
      </c>
      <c r="J924" s="31">
        <f t="shared" si="441"/>
        <v>94.669358194268739</v>
      </c>
    </row>
    <row r="925" spans="1:10" ht="25.5">
      <c r="A925" s="43" t="s">
        <v>154</v>
      </c>
      <c r="B925" s="44" t="s">
        <v>928</v>
      </c>
      <c r="C925" s="44" t="s">
        <v>155</v>
      </c>
      <c r="D925" s="31">
        <v>7939.5</v>
      </c>
      <c r="E925" s="31">
        <f>ведомство!H2116</f>
        <v>7939.5</v>
      </c>
      <c r="F925" s="31">
        <f>ведомство!I2116</f>
        <v>4979.7</v>
      </c>
      <c r="G925" s="31">
        <f>ведомство!J2116</f>
        <v>4979.7</v>
      </c>
      <c r="H925" s="7">
        <f>ведомство!K2116</f>
        <v>4714.2500300000002</v>
      </c>
      <c r="I925" s="31">
        <f t="shared" si="440"/>
        <v>59.377165186724611</v>
      </c>
      <c r="J925" s="31">
        <f t="shared" si="441"/>
        <v>94.669358194268739</v>
      </c>
    </row>
    <row r="926" spans="1:10">
      <c r="A926" s="43" t="s">
        <v>156</v>
      </c>
      <c r="B926" s="44" t="s">
        <v>928</v>
      </c>
      <c r="C926" s="44" t="s">
        <v>157</v>
      </c>
      <c r="D926" s="31">
        <v>358929.8</v>
      </c>
      <c r="E926" s="31">
        <f>E927+E928</f>
        <v>358929.8</v>
      </c>
      <c r="F926" s="31">
        <f t="shared" ref="F926:H926" si="449">F927+F928</f>
        <v>299433.3</v>
      </c>
      <c r="G926" s="31">
        <f t="shared" si="449"/>
        <v>299433.3</v>
      </c>
      <c r="H926" s="7">
        <f t="shared" si="449"/>
        <v>293840.68213000003</v>
      </c>
      <c r="I926" s="31">
        <f t="shared" si="440"/>
        <v>81.8657804757365</v>
      </c>
      <c r="J926" s="31">
        <f t="shared" si="441"/>
        <v>98.132265893606373</v>
      </c>
    </row>
    <row r="927" spans="1:10">
      <c r="A927" s="43" t="s">
        <v>294</v>
      </c>
      <c r="B927" s="44" t="s">
        <v>928</v>
      </c>
      <c r="C927" s="44" t="s">
        <v>295</v>
      </c>
      <c r="D927" s="31">
        <v>343009.5</v>
      </c>
      <c r="E927" s="31">
        <f>ведомство!H2118</f>
        <v>343009.5</v>
      </c>
      <c r="F927" s="31">
        <f>ведомство!I2118</f>
        <v>291839.3</v>
      </c>
      <c r="G927" s="31">
        <f>ведомство!J2118</f>
        <v>291839.3</v>
      </c>
      <c r="H927" s="7">
        <f>ведомство!K2118</f>
        <v>286782.50763000001</v>
      </c>
      <c r="I927" s="31">
        <f t="shared" si="440"/>
        <v>83.60774486712468</v>
      </c>
      <c r="J927" s="31">
        <f t="shared" si="441"/>
        <v>98.26726819520195</v>
      </c>
    </row>
    <row r="928" spans="1:10">
      <c r="A928" s="43" t="s">
        <v>819</v>
      </c>
      <c r="B928" s="44" t="s">
        <v>928</v>
      </c>
      <c r="C928" s="44" t="s">
        <v>820</v>
      </c>
      <c r="D928" s="31">
        <v>15920.3</v>
      </c>
      <c r="E928" s="31">
        <f>ведомство!H2119</f>
        <v>15920.3</v>
      </c>
      <c r="F928" s="31">
        <f>ведомство!I2119</f>
        <v>7594</v>
      </c>
      <c r="G928" s="31">
        <f>ведомство!J2119</f>
        <v>7594</v>
      </c>
      <c r="H928" s="7">
        <f>ведомство!K2119</f>
        <v>7058.1745000000001</v>
      </c>
      <c r="I928" s="31">
        <f t="shared" si="440"/>
        <v>44.334431511968994</v>
      </c>
      <c r="J928" s="31">
        <f t="shared" si="441"/>
        <v>92.944094021596001</v>
      </c>
    </row>
    <row r="929" spans="1:10">
      <c r="A929" s="43" t="s">
        <v>105</v>
      </c>
      <c r="B929" s="44" t="s">
        <v>928</v>
      </c>
      <c r="C929" s="44" t="s">
        <v>106</v>
      </c>
      <c r="D929" s="31">
        <v>38925</v>
      </c>
      <c r="E929" s="31">
        <f>E930</f>
        <v>38925</v>
      </c>
      <c r="F929" s="31">
        <f t="shared" ref="F929:H929" si="450">F930</f>
        <v>19092</v>
      </c>
      <c r="G929" s="31">
        <f t="shared" si="450"/>
        <v>19092</v>
      </c>
      <c r="H929" s="7">
        <f t="shared" si="450"/>
        <v>18604.607629999999</v>
      </c>
      <c r="I929" s="31">
        <f t="shared" si="440"/>
        <v>47.796037585099548</v>
      </c>
      <c r="J929" s="31">
        <f t="shared" si="441"/>
        <v>97.447138225434728</v>
      </c>
    </row>
    <row r="930" spans="1:10">
      <c r="A930" s="43" t="s">
        <v>943</v>
      </c>
      <c r="B930" s="44" t="s">
        <v>928</v>
      </c>
      <c r="C930" s="44" t="s">
        <v>944</v>
      </c>
      <c r="D930" s="31">
        <v>38925</v>
      </c>
      <c r="E930" s="31">
        <f>ведомство!H2159</f>
        <v>38925</v>
      </c>
      <c r="F930" s="31">
        <f>ведомство!I2159</f>
        <v>19092</v>
      </c>
      <c r="G930" s="31">
        <f>ведомство!J2159</f>
        <v>19092</v>
      </c>
      <c r="H930" s="7">
        <f>ведомство!K2159</f>
        <v>18604.607629999999</v>
      </c>
      <c r="I930" s="31">
        <f t="shared" si="440"/>
        <v>47.796037585099548</v>
      </c>
      <c r="J930" s="31">
        <f t="shared" si="441"/>
        <v>97.447138225434728</v>
      </c>
    </row>
    <row r="931" spans="1:10">
      <c r="A931" s="43" t="s">
        <v>146</v>
      </c>
      <c r="B931" s="44" t="s">
        <v>808</v>
      </c>
      <c r="C931" s="44" t="s">
        <v>0</v>
      </c>
      <c r="D931" s="31">
        <v>102985.4</v>
      </c>
      <c r="E931" s="31">
        <f>E932+E934+E936+E938</f>
        <v>102985.39999999998</v>
      </c>
      <c r="F931" s="31">
        <f t="shared" ref="F931:H931" si="451">F932+F934+F936+F938</f>
        <v>77936.160000000003</v>
      </c>
      <c r="G931" s="31">
        <f t="shared" si="451"/>
        <v>77936.160000000003</v>
      </c>
      <c r="H931" s="7">
        <f t="shared" si="451"/>
        <v>68781.539780000006</v>
      </c>
      <c r="I931" s="31">
        <f t="shared" si="440"/>
        <v>66.787660949998767</v>
      </c>
      <c r="J931" s="31">
        <f t="shared" si="441"/>
        <v>88.253693510175509</v>
      </c>
    </row>
    <row r="932" spans="1:10" ht="38.25">
      <c r="A932" s="43" t="s">
        <v>148</v>
      </c>
      <c r="B932" s="44" t="s">
        <v>808</v>
      </c>
      <c r="C932" s="44" t="s">
        <v>149</v>
      </c>
      <c r="D932" s="31">
        <v>96996.3</v>
      </c>
      <c r="E932" s="31">
        <f>E933</f>
        <v>96995.989999999991</v>
      </c>
      <c r="F932" s="31">
        <f t="shared" ref="F932:H932" si="452">F933</f>
        <v>73557.100000000006</v>
      </c>
      <c r="G932" s="31">
        <f t="shared" si="452"/>
        <v>73557.100000000006</v>
      </c>
      <c r="H932" s="7">
        <f t="shared" si="452"/>
        <v>64741.395640000002</v>
      </c>
      <c r="I932" s="31">
        <f t="shared" si="440"/>
        <v>66.746466158033968</v>
      </c>
      <c r="J932" s="31">
        <f t="shared" si="441"/>
        <v>88.015155083601712</v>
      </c>
    </row>
    <row r="933" spans="1:10">
      <c r="A933" s="43" t="s">
        <v>150</v>
      </c>
      <c r="B933" s="44" t="s">
        <v>808</v>
      </c>
      <c r="C933" s="44" t="s">
        <v>151</v>
      </c>
      <c r="D933" s="31">
        <v>96996.3</v>
      </c>
      <c r="E933" s="31">
        <f>ведомство!H1803</f>
        <v>96995.989999999991</v>
      </c>
      <c r="F933" s="31">
        <f>ведомство!I1803</f>
        <v>73557.100000000006</v>
      </c>
      <c r="G933" s="31">
        <f>ведомство!J1803</f>
        <v>73557.100000000006</v>
      </c>
      <c r="H933" s="7">
        <f>ведомство!K1803</f>
        <v>64741.395640000002</v>
      </c>
      <c r="I933" s="31">
        <f t="shared" si="440"/>
        <v>66.746466158033968</v>
      </c>
      <c r="J933" s="31">
        <f t="shared" si="441"/>
        <v>88.015155083601712</v>
      </c>
    </row>
    <row r="934" spans="1:10">
      <c r="A934" s="43" t="s">
        <v>152</v>
      </c>
      <c r="B934" s="44" t="s">
        <v>808</v>
      </c>
      <c r="C934" s="44" t="s">
        <v>153</v>
      </c>
      <c r="D934" s="31">
        <v>5661.9</v>
      </c>
      <c r="E934" s="31">
        <f>E935</f>
        <v>5661.9</v>
      </c>
      <c r="F934" s="31">
        <f t="shared" ref="F934:H934" si="453">F935</f>
        <v>4057</v>
      </c>
      <c r="G934" s="31">
        <f t="shared" si="453"/>
        <v>4057</v>
      </c>
      <c r="H934" s="7">
        <f t="shared" si="453"/>
        <v>3740.6927500000002</v>
      </c>
      <c r="I934" s="31">
        <f t="shared" si="440"/>
        <v>66.067799678553143</v>
      </c>
      <c r="J934" s="31">
        <f t="shared" si="441"/>
        <v>92.203420014789259</v>
      </c>
    </row>
    <row r="935" spans="1:10" ht="25.5">
      <c r="A935" s="43" t="s">
        <v>154</v>
      </c>
      <c r="B935" s="44" t="s">
        <v>808</v>
      </c>
      <c r="C935" s="44" t="s">
        <v>155</v>
      </c>
      <c r="D935" s="31">
        <v>5661.9</v>
      </c>
      <c r="E935" s="31">
        <f>ведомство!H1805</f>
        <v>5661.9</v>
      </c>
      <c r="F935" s="31">
        <f>ведомство!I1805</f>
        <v>4057</v>
      </c>
      <c r="G935" s="31">
        <f>ведомство!J1805</f>
        <v>4057</v>
      </c>
      <c r="H935" s="7">
        <f>ведомство!K1805</f>
        <v>3740.6927500000002</v>
      </c>
      <c r="I935" s="31">
        <f t="shared" si="440"/>
        <v>66.067799678553143</v>
      </c>
      <c r="J935" s="31">
        <f t="shared" si="441"/>
        <v>92.203420014789259</v>
      </c>
    </row>
    <row r="936" spans="1:10">
      <c r="A936" s="43" t="s">
        <v>156</v>
      </c>
      <c r="B936" s="44" t="s">
        <v>808</v>
      </c>
      <c r="C936" s="44" t="s">
        <v>157</v>
      </c>
      <c r="D936" s="31">
        <v>30</v>
      </c>
      <c r="E936" s="31">
        <f>E937</f>
        <v>30</v>
      </c>
      <c r="F936" s="31">
        <f t="shared" ref="F936:H936" si="454">F937</f>
        <v>30</v>
      </c>
      <c r="G936" s="31">
        <f t="shared" si="454"/>
        <v>30</v>
      </c>
      <c r="H936" s="7">
        <f t="shared" si="454"/>
        <v>30</v>
      </c>
      <c r="I936" s="31">
        <f t="shared" si="440"/>
        <v>100</v>
      </c>
      <c r="J936" s="31">
        <f t="shared" si="441"/>
        <v>100</v>
      </c>
    </row>
    <row r="937" spans="1:10">
      <c r="A937" s="43" t="s">
        <v>158</v>
      </c>
      <c r="B937" s="44" t="s">
        <v>808</v>
      </c>
      <c r="C937" s="44" t="s">
        <v>159</v>
      </c>
      <c r="D937" s="31">
        <v>30</v>
      </c>
      <c r="E937" s="31">
        <f>ведомство!H1807</f>
        <v>30</v>
      </c>
      <c r="F937" s="31">
        <f>ведомство!I1807</f>
        <v>30</v>
      </c>
      <c r="G937" s="31">
        <f>ведомство!J1807</f>
        <v>30</v>
      </c>
      <c r="H937" s="7">
        <f>ведомство!K1807</f>
        <v>30</v>
      </c>
      <c r="I937" s="31">
        <f t="shared" si="440"/>
        <v>100</v>
      </c>
      <c r="J937" s="31">
        <f t="shared" si="441"/>
        <v>100</v>
      </c>
    </row>
    <row r="938" spans="1:10">
      <c r="A938" s="43" t="s">
        <v>160</v>
      </c>
      <c r="B938" s="44" t="s">
        <v>808</v>
      </c>
      <c r="C938" s="44" t="s">
        <v>161</v>
      </c>
      <c r="D938" s="31">
        <v>297.2</v>
      </c>
      <c r="E938" s="31">
        <f>E939+E940</f>
        <v>297.51</v>
      </c>
      <c r="F938" s="31">
        <f t="shared" ref="F938:H938" si="455">F939+F940</f>
        <v>292.06</v>
      </c>
      <c r="G938" s="31">
        <f t="shared" si="455"/>
        <v>292.06</v>
      </c>
      <c r="H938" s="7">
        <f t="shared" si="455"/>
        <v>269.45139</v>
      </c>
      <c r="I938" s="31">
        <f t="shared" si="440"/>
        <v>90.568851467177581</v>
      </c>
      <c r="J938" s="31">
        <f t="shared" si="441"/>
        <v>92.258915976169277</v>
      </c>
    </row>
    <row r="939" spans="1:10">
      <c r="A939" s="43" t="s">
        <v>277</v>
      </c>
      <c r="B939" s="44" t="s">
        <v>808</v>
      </c>
      <c r="C939" s="44" t="s">
        <v>278</v>
      </c>
      <c r="D939" s="31">
        <v>180.7</v>
      </c>
      <c r="E939" s="31">
        <f>ведомство!H1809</f>
        <v>181</v>
      </c>
      <c r="F939" s="31">
        <f>ведомство!I1809</f>
        <v>180.2</v>
      </c>
      <c r="G939" s="31">
        <f>ведомство!J1809</f>
        <v>180.2</v>
      </c>
      <c r="H939" s="7">
        <f>ведомство!K1809</f>
        <v>180.13278</v>
      </c>
      <c r="I939" s="31">
        <f t="shared" si="440"/>
        <v>99.5208729281768</v>
      </c>
      <c r="J939" s="31">
        <f t="shared" si="441"/>
        <v>99.962697003329637</v>
      </c>
    </row>
    <row r="940" spans="1:10">
      <c r="A940" s="43" t="s">
        <v>162</v>
      </c>
      <c r="B940" s="44" t="s">
        <v>808</v>
      </c>
      <c r="C940" s="44" t="s">
        <v>163</v>
      </c>
      <c r="D940" s="31">
        <v>116.5</v>
      </c>
      <c r="E940" s="31">
        <f>ведомство!H1810</f>
        <v>116.51</v>
      </c>
      <c r="F940" s="31">
        <f>ведомство!I1810</f>
        <v>111.86</v>
      </c>
      <c r="G940" s="31">
        <f>ведомство!J1810</f>
        <v>111.86</v>
      </c>
      <c r="H940" s="7">
        <f>ведомство!K1810</f>
        <v>89.318610000000007</v>
      </c>
      <c r="I940" s="31">
        <f t="shared" si="440"/>
        <v>76.661754355849283</v>
      </c>
      <c r="J940" s="31">
        <f t="shared" si="441"/>
        <v>79.848569640622216</v>
      </c>
    </row>
    <row r="941" spans="1:10">
      <c r="A941" s="43" t="s">
        <v>275</v>
      </c>
      <c r="B941" s="44" t="s">
        <v>809</v>
      </c>
      <c r="C941" s="44" t="s">
        <v>0</v>
      </c>
      <c r="D941" s="31">
        <v>3284.5</v>
      </c>
      <c r="E941" s="31">
        <f>E942</f>
        <v>3284.5</v>
      </c>
      <c r="F941" s="31">
        <f t="shared" ref="F941:H942" si="456">F942</f>
        <v>2488.39</v>
      </c>
      <c r="G941" s="31">
        <f t="shared" si="456"/>
        <v>2488.39</v>
      </c>
      <c r="H941" s="7">
        <f t="shared" si="456"/>
        <v>2487.375</v>
      </c>
      <c r="I941" s="31">
        <f t="shared" si="440"/>
        <v>75.730704825696449</v>
      </c>
      <c r="J941" s="31">
        <f t="shared" si="441"/>
        <v>99.959210573905224</v>
      </c>
    </row>
    <row r="942" spans="1:10">
      <c r="A942" s="43" t="s">
        <v>152</v>
      </c>
      <c r="B942" s="44" t="s">
        <v>809</v>
      </c>
      <c r="C942" s="44" t="s">
        <v>153</v>
      </c>
      <c r="D942" s="31">
        <v>3284.5</v>
      </c>
      <c r="E942" s="31">
        <f>E943</f>
        <v>3284.5</v>
      </c>
      <c r="F942" s="31">
        <f t="shared" si="456"/>
        <v>2488.39</v>
      </c>
      <c r="G942" s="31">
        <f t="shared" si="456"/>
        <v>2488.39</v>
      </c>
      <c r="H942" s="7">
        <f t="shared" si="456"/>
        <v>2487.375</v>
      </c>
      <c r="I942" s="31">
        <f t="shared" si="440"/>
        <v>75.730704825696449</v>
      </c>
      <c r="J942" s="31">
        <f t="shared" si="441"/>
        <v>99.959210573905224</v>
      </c>
    </row>
    <row r="943" spans="1:10" ht="25.5">
      <c r="A943" s="43" t="s">
        <v>154</v>
      </c>
      <c r="B943" s="44" t="s">
        <v>809</v>
      </c>
      <c r="C943" s="44" t="s">
        <v>155</v>
      </c>
      <c r="D943" s="31">
        <v>3284.5</v>
      </c>
      <c r="E943" s="31">
        <f>ведомство!H1813</f>
        <v>3284.5</v>
      </c>
      <c r="F943" s="31">
        <f>ведомство!I1813</f>
        <v>2488.39</v>
      </c>
      <c r="G943" s="31">
        <f>ведомство!J1813</f>
        <v>2488.39</v>
      </c>
      <c r="H943" s="7">
        <f>ведомство!K1813</f>
        <v>2487.375</v>
      </c>
      <c r="I943" s="31">
        <f t="shared" si="440"/>
        <v>75.730704825696449</v>
      </c>
      <c r="J943" s="31">
        <f t="shared" si="441"/>
        <v>99.959210573905224</v>
      </c>
    </row>
    <row r="944" spans="1:10">
      <c r="A944" s="43" t="s">
        <v>128</v>
      </c>
      <c r="B944" s="44" t="s">
        <v>810</v>
      </c>
      <c r="C944" s="44" t="s">
        <v>0</v>
      </c>
      <c r="D944" s="31">
        <v>259980.1</v>
      </c>
      <c r="E944" s="31">
        <f>E945+E947+E949+E951</f>
        <v>259980.1</v>
      </c>
      <c r="F944" s="31">
        <f t="shared" ref="F944:H944" si="457">F945+F947+F949+F951</f>
        <v>192035.26200000002</v>
      </c>
      <c r="G944" s="31">
        <f t="shared" si="457"/>
        <v>192032.46200000003</v>
      </c>
      <c r="H944" s="7">
        <f t="shared" si="457"/>
        <v>172570.20807999998</v>
      </c>
      <c r="I944" s="31">
        <f t="shared" si="440"/>
        <v>66.378237442019596</v>
      </c>
      <c r="J944" s="31">
        <f t="shared" si="441"/>
        <v>89.863812657489945</v>
      </c>
    </row>
    <row r="945" spans="1:10" ht="38.25">
      <c r="A945" s="43" t="s">
        <v>148</v>
      </c>
      <c r="B945" s="44" t="s">
        <v>810</v>
      </c>
      <c r="C945" s="44" t="s">
        <v>149</v>
      </c>
      <c r="D945" s="31">
        <v>236476.5</v>
      </c>
      <c r="E945" s="31">
        <f>E946</f>
        <v>236237.53</v>
      </c>
      <c r="F945" s="31">
        <f t="shared" ref="F945:H945" si="458">F946</f>
        <v>174935.38</v>
      </c>
      <c r="G945" s="31">
        <f t="shared" si="458"/>
        <v>174935.38</v>
      </c>
      <c r="H945" s="7">
        <f t="shared" si="458"/>
        <v>155839.50790999999</v>
      </c>
      <c r="I945" s="31">
        <f t="shared" si="440"/>
        <v>65.967294828218016</v>
      </c>
      <c r="J945" s="31">
        <f t="shared" si="441"/>
        <v>89.084042296075268</v>
      </c>
    </row>
    <row r="946" spans="1:10">
      <c r="A946" s="43" t="s">
        <v>323</v>
      </c>
      <c r="B946" s="44" t="s">
        <v>810</v>
      </c>
      <c r="C946" s="44" t="s">
        <v>324</v>
      </c>
      <c r="D946" s="31">
        <v>236476.5</v>
      </c>
      <c r="E946" s="31">
        <f>ведомство!H1816</f>
        <v>236237.53</v>
      </c>
      <c r="F946" s="31">
        <f>ведомство!I1816</f>
        <v>174935.38</v>
      </c>
      <c r="G946" s="31">
        <f>ведомство!J1816</f>
        <v>174935.38</v>
      </c>
      <c r="H946" s="7">
        <f>ведомство!K1816</f>
        <v>155839.50790999999</v>
      </c>
      <c r="I946" s="31">
        <f t="shared" si="440"/>
        <v>65.967294828218016</v>
      </c>
      <c r="J946" s="31">
        <f t="shared" si="441"/>
        <v>89.084042296075268</v>
      </c>
    </row>
    <row r="947" spans="1:10">
      <c r="A947" s="43" t="s">
        <v>152</v>
      </c>
      <c r="B947" s="44" t="s">
        <v>810</v>
      </c>
      <c r="C947" s="44" t="s">
        <v>153</v>
      </c>
      <c r="D947" s="31">
        <v>21311.5</v>
      </c>
      <c r="E947" s="31">
        <f>E948</f>
        <v>21311.5</v>
      </c>
      <c r="F947" s="31">
        <f t="shared" ref="F947:H947" si="459">F948</f>
        <v>15302</v>
      </c>
      <c r="G947" s="31">
        <f t="shared" si="459"/>
        <v>15299.2</v>
      </c>
      <c r="H947" s="7">
        <f t="shared" si="459"/>
        <v>14938.08527</v>
      </c>
      <c r="I947" s="31">
        <f t="shared" si="440"/>
        <v>70.094011543063601</v>
      </c>
      <c r="J947" s="31">
        <f t="shared" si="441"/>
        <v>97.6217832309502</v>
      </c>
    </row>
    <row r="948" spans="1:10" ht="25.5">
      <c r="A948" s="43" t="s">
        <v>154</v>
      </c>
      <c r="B948" s="44" t="s">
        <v>810</v>
      </c>
      <c r="C948" s="44" t="s">
        <v>155</v>
      </c>
      <c r="D948" s="31">
        <v>21311.5</v>
      </c>
      <c r="E948" s="31">
        <f>ведомство!H1818</f>
        <v>21311.5</v>
      </c>
      <c r="F948" s="31">
        <f>ведомство!I1818</f>
        <v>15302</v>
      </c>
      <c r="G948" s="31">
        <f>ведомство!J1818</f>
        <v>15299.2</v>
      </c>
      <c r="H948" s="7">
        <f>ведомство!K1818</f>
        <v>14938.08527</v>
      </c>
      <c r="I948" s="31">
        <f t="shared" si="440"/>
        <v>70.094011543063601</v>
      </c>
      <c r="J948" s="31">
        <f t="shared" si="441"/>
        <v>97.6217832309502</v>
      </c>
    </row>
    <row r="949" spans="1:10">
      <c r="A949" s="43" t="s">
        <v>156</v>
      </c>
      <c r="B949" s="44" t="s">
        <v>810</v>
      </c>
      <c r="C949" s="44" t="s">
        <v>157</v>
      </c>
      <c r="D949" s="31">
        <v>800</v>
      </c>
      <c r="E949" s="31">
        <f>E950</f>
        <v>1038.67</v>
      </c>
      <c r="F949" s="31">
        <f t="shared" ref="F949:H949" si="460">F950</f>
        <v>1038.67</v>
      </c>
      <c r="G949" s="31">
        <f t="shared" si="460"/>
        <v>1038.67</v>
      </c>
      <c r="H949" s="7">
        <f t="shared" si="460"/>
        <v>1038.5898199999999</v>
      </c>
      <c r="I949" s="31">
        <f t="shared" si="440"/>
        <v>99.992280512578574</v>
      </c>
      <c r="J949" s="31">
        <f t="shared" si="441"/>
        <v>99.992280512578574</v>
      </c>
    </row>
    <row r="950" spans="1:10">
      <c r="A950" s="43" t="s">
        <v>294</v>
      </c>
      <c r="B950" s="44" t="s">
        <v>810</v>
      </c>
      <c r="C950" s="44" t="s">
        <v>295</v>
      </c>
      <c r="D950" s="31">
        <v>800</v>
      </c>
      <c r="E950" s="31">
        <f>ведомство!H1820</f>
        <v>1038.67</v>
      </c>
      <c r="F950" s="31">
        <f>ведомство!I1820</f>
        <v>1038.67</v>
      </c>
      <c r="G950" s="31">
        <f>ведомство!J1820</f>
        <v>1038.67</v>
      </c>
      <c r="H950" s="7">
        <f>ведомство!K1820</f>
        <v>1038.5898199999999</v>
      </c>
      <c r="I950" s="31">
        <f t="shared" si="440"/>
        <v>99.992280512578574</v>
      </c>
      <c r="J950" s="31">
        <f t="shared" si="441"/>
        <v>99.992280512578574</v>
      </c>
    </row>
    <row r="951" spans="1:10">
      <c r="A951" s="43" t="s">
        <v>160</v>
      </c>
      <c r="B951" s="44" t="s">
        <v>810</v>
      </c>
      <c r="C951" s="44" t="s">
        <v>161</v>
      </c>
      <c r="D951" s="31">
        <v>1392.1</v>
      </c>
      <c r="E951" s="31">
        <f>E953+E952</f>
        <v>1392.4</v>
      </c>
      <c r="F951" s="31">
        <f t="shared" ref="F951:H951" si="461">F953+F952</f>
        <v>759.21199999999999</v>
      </c>
      <c r="G951" s="31">
        <f t="shared" si="461"/>
        <v>759.21199999999999</v>
      </c>
      <c r="H951" s="7">
        <f t="shared" si="461"/>
        <v>754.02508</v>
      </c>
      <c r="I951" s="31">
        <f t="shared" si="440"/>
        <v>54.152907210571676</v>
      </c>
      <c r="J951" s="31">
        <f t="shared" si="441"/>
        <v>99.316802158027002</v>
      </c>
    </row>
    <row r="952" spans="1:10" s="34" customFormat="1">
      <c r="A952" s="43" t="s">
        <v>277</v>
      </c>
      <c r="B952" s="44" t="s">
        <v>810</v>
      </c>
      <c r="C952" s="44">
        <v>830</v>
      </c>
      <c r="D952" s="31"/>
      <c r="E952" s="31">
        <f>ведомство!H1822</f>
        <v>0.3</v>
      </c>
      <c r="F952" s="31">
        <f>ведомство!I1822</f>
        <v>0.3</v>
      </c>
      <c r="G952" s="31">
        <f>ведомство!J1822</f>
        <v>0.3</v>
      </c>
      <c r="H952" s="7">
        <f>ведомство!K1822</f>
        <v>0.3</v>
      </c>
      <c r="I952" s="31">
        <f t="shared" si="440"/>
        <v>100</v>
      </c>
      <c r="J952" s="31">
        <f t="shared" si="441"/>
        <v>100</v>
      </c>
    </row>
    <row r="953" spans="1:10">
      <c r="A953" s="43" t="s">
        <v>162</v>
      </c>
      <c r="B953" s="44" t="s">
        <v>810</v>
      </c>
      <c r="C953" s="44" t="s">
        <v>163</v>
      </c>
      <c r="D953" s="31">
        <v>1392.1</v>
      </c>
      <c r="E953" s="31">
        <f>ведомство!H1823</f>
        <v>1392.1000000000001</v>
      </c>
      <c r="F953" s="31">
        <f>ведомство!I1823</f>
        <v>758.91200000000003</v>
      </c>
      <c r="G953" s="31">
        <f>ведомство!J1823</f>
        <v>758.91200000000003</v>
      </c>
      <c r="H953" s="7">
        <f>ведомство!K1823</f>
        <v>753.72508000000005</v>
      </c>
      <c r="I953" s="31">
        <f t="shared" si="440"/>
        <v>54.143027081387828</v>
      </c>
      <c r="J953" s="31">
        <f t="shared" si="441"/>
        <v>99.316532088041825</v>
      </c>
    </row>
    <row r="954" spans="1:10">
      <c r="A954" s="43" t="s">
        <v>811</v>
      </c>
      <c r="B954" s="44" t="s">
        <v>812</v>
      </c>
      <c r="C954" s="44" t="s">
        <v>0</v>
      </c>
      <c r="D954" s="31">
        <v>294.39999999999998</v>
      </c>
      <c r="E954" s="31">
        <f>E955</f>
        <v>294.39999999999998</v>
      </c>
      <c r="F954" s="31">
        <f t="shared" ref="F954:H955" si="462">F955</f>
        <v>254.41</v>
      </c>
      <c r="G954" s="31">
        <f t="shared" si="462"/>
        <v>254.41</v>
      </c>
      <c r="H954" s="7">
        <f t="shared" si="462"/>
        <v>236.96969999999999</v>
      </c>
      <c r="I954" s="31">
        <f t="shared" si="440"/>
        <v>80.492425271739137</v>
      </c>
      <c r="J954" s="31">
        <f t="shared" si="441"/>
        <v>93.144805628709562</v>
      </c>
    </row>
    <row r="955" spans="1:10">
      <c r="A955" s="43" t="s">
        <v>160</v>
      </c>
      <c r="B955" s="44" t="s">
        <v>812</v>
      </c>
      <c r="C955" s="44" t="s">
        <v>161</v>
      </c>
      <c r="D955" s="31">
        <v>294.39999999999998</v>
      </c>
      <c r="E955" s="31">
        <f>E956</f>
        <v>294.39999999999998</v>
      </c>
      <c r="F955" s="31">
        <f t="shared" si="462"/>
        <v>254.41</v>
      </c>
      <c r="G955" s="31">
        <f t="shared" si="462"/>
        <v>254.41</v>
      </c>
      <c r="H955" s="7">
        <f t="shared" si="462"/>
        <v>236.96969999999999</v>
      </c>
      <c r="I955" s="31">
        <f t="shared" si="440"/>
        <v>80.492425271739137</v>
      </c>
      <c r="J955" s="31">
        <f t="shared" si="441"/>
        <v>93.144805628709562</v>
      </c>
    </row>
    <row r="956" spans="1:10" ht="25.5">
      <c r="A956" s="43" t="s">
        <v>269</v>
      </c>
      <c r="B956" s="44" t="s">
        <v>812</v>
      </c>
      <c r="C956" s="44" t="s">
        <v>270</v>
      </c>
      <c r="D956" s="31">
        <v>294.39999999999998</v>
      </c>
      <c r="E956" s="31">
        <f>ведомство!H1826</f>
        <v>294.39999999999998</v>
      </c>
      <c r="F956" s="31">
        <f>ведомство!I1826</f>
        <v>254.41</v>
      </c>
      <c r="G956" s="31">
        <f>ведомство!J1826</f>
        <v>254.41</v>
      </c>
      <c r="H956" s="7">
        <f>ведомство!K1826</f>
        <v>236.96969999999999</v>
      </c>
      <c r="I956" s="31">
        <f t="shared" si="440"/>
        <v>80.492425271739137</v>
      </c>
      <c r="J956" s="31">
        <f t="shared" si="441"/>
        <v>93.144805628709562</v>
      </c>
    </row>
    <row r="957" spans="1:10">
      <c r="A957" s="43" t="s">
        <v>813</v>
      </c>
      <c r="B957" s="44" t="s">
        <v>814</v>
      </c>
      <c r="C957" s="44" t="s">
        <v>0</v>
      </c>
      <c r="D957" s="31">
        <v>68312</v>
      </c>
      <c r="E957" s="31">
        <f>E958+E960+E963</f>
        <v>68312</v>
      </c>
      <c r="F957" s="31">
        <f t="shared" ref="F957:H957" si="463">F958+F960+F963</f>
        <v>50314.779000000002</v>
      </c>
      <c r="G957" s="31">
        <f t="shared" si="463"/>
        <v>50314.779000000002</v>
      </c>
      <c r="H957" s="7">
        <f t="shared" si="463"/>
        <v>48267.087769999998</v>
      </c>
      <c r="I957" s="31">
        <f t="shared" si="440"/>
        <v>70.656821305187961</v>
      </c>
      <c r="J957" s="31">
        <f t="shared" si="441"/>
        <v>95.93023904566887</v>
      </c>
    </row>
    <row r="958" spans="1:10">
      <c r="A958" s="43" t="s">
        <v>152</v>
      </c>
      <c r="B958" s="44" t="s">
        <v>814</v>
      </c>
      <c r="C958" s="44" t="s">
        <v>153</v>
      </c>
      <c r="D958" s="31">
        <v>31014</v>
      </c>
      <c r="E958" s="31">
        <f>E959</f>
        <v>31014</v>
      </c>
      <c r="F958" s="31">
        <f t="shared" ref="F958:H958" si="464">F959</f>
        <v>21336.861000000001</v>
      </c>
      <c r="G958" s="31">
        <f t="shared" si="464"/>
        <v>21336.861000000001</v>
      </c>
      <c r="H958" s="7">
        <f t="shared" si="464"/>
        <v>20659.265309999999</v>
      </c>
      <c r="I958" s="31">
        <f t="shared" si="440"/>
        <v>66.612708164054936</v>
      </c>
      <c r="J958" s="31">
        <f t="shared" si="441"/>
        <v>96.824295335663464</v>
      </c>
    </row>
    <row r="959" spans="1:10" ht="25.5">
      <c r="A959" s="43" t="s">
        <v>154</v>
      </c>
      <c r="B959" s="44" t="s">
        <v>814</v>
      </c>
      <c r="C959" s="44" t="s">
        <v>155</v>
      </c>
      <c r="D959" s="31">
        <v>31014</v>
      </c>
      <c r="E959" s="31">
        <f>ведомство!H1829</f>
        <v>31014</v>
      </c>
      <c r="F959" s="31">
        <f>ведомство!I1829</f>
        <v>21336.861000000001</v>
      </c>
      <c r="G959" s="31">
        <f>ведомство!J1829</f>
        <v>21336.861000000001</v>
      </c>
      <c r="H959" s="7">
        <f>ведомство!K1829</f>
        <v>20659.265309999999</v>
      </c>
      <c r="I959" s="31">
        <f t="shared" si="440"/>
        <v>66.612708164054936</v>
      </c>
      <c r="J959" s="31">
        <f t="shared" si="441"/>
        <v>96.824295335663464</v>
      </c>
    </row>
    <row r="960" spans="1:10">
      <c r="A960" s="43" t="s">
        <v>156</v>
      </c>
      <c r="B960" s="44" t="s">
        <v>814</v>
      </c>
      <c r="C960" s="44" t="s">
        <v>157</v>
      </c>
      <c r="D960" s="31">
        <v>36490.5</v>
      </c>
      <c r="E960" s="31">
        <f>E961+E962</f>
        <v>36490.5</v>
      </c>
      <c r="F960" s="31">
        <f t="shared" ref="F960:H960" si="465">F961+F962</f>
        <v>28352.435000000001</v>
      </c>
      <c r="G960" s="31">
        <f t="shared" si="465"/>
        <v>28352.435000000001</v>
      </c>
      <c r="H960" s="7">
        <f t="shared" si="465"/>
        <v>27027.299460000002</v>
      </c>
      <c r="I960" s="31">
        <f t="shared" si="440"/>
        <v>74.066673408147338</v>
      </c>
      <c r="J960" s="31">
        <f t="shared" si="441"/>
        <v>95.326201999934042</v>
      </c>
    </row>
    <row r="961" spans="1:10">
      <c r="A961" s="43" t="s">
        <v>294</v>
      </c>
      <c r="B961" s="44" t="s">
        <v>814</v>
      </c>
      <c r="C961" s="44" t="s">
        <v>295</v>
      </c>
      <c r="D961" s="31">
        <v>15903.9</v>
      </c>
      <c r="E961" s="31">
        <f>ведомство!H1831</f>
        <v>15903.9</v>
      </c>
      <c r="F961" s="31">
        <f>ведомство!I1831</f>
        <v>12366.538</v>
      </c>
      <c r="G961" s="31">
        <f>ведомство!J1831</f>
        <v>12366.538</v>
      </c>
      <c r="H961" s="7">
        <f>ведомство!K1831</f>
        <v>11662.92562</v>
      </c>
      <c r="I961" s="31">
        <f t="shared" si="440"/>
        <v>73.333745936531287</v>
      </c>
      <c r="J961" s="31">
        <f t="shared" si="441"/>
        <v>94.310352824695158</v>
      </c>
    </row>
    <row r="962" spans="1:10">
      <c r="A962" s="43" t="s">
        <v>158</v>
      </c>
      <c r="B962" s="44" t="s">
        <v>814</v>
      </c>
      <c r="C962" s="44" t="s">
        <v>159</v>
      </c>
      <c r="D962" s="31">
        <v>20586.599999999999</v>
      </c>
      <c r="E962" s="31">
        <f>ведомство!H1832</f>
        <v>20586.599999999999</v>
      </c>
      <c r="F962" s="31">
        <f>ведомство!I1832</f>
        <v>15985.897000000001</v>
      </c>
      <c r="G962" s="31">
        <f>ведомство!J1832</f>
        <v>15985.897000000001</v>
      </c>
      <c r="H962" s="7">
        <f>ведомство!K1832</f>
        <v>15364.37384</v>
      </c>
      <c r="I962" s="31">
        <f t="shared" si="440"/>
        <v>74.632886634995586</v>
      </c>
      <c r="J962" s="31">
        <f t="shared" si="441"/>
        <v>96.112053267952362</v>
      </c>
    </row>
    <row r="963" spans="1:10">
      <c r="A963" s="43" t="s">
        <v>160</v>
      </c>
      <c r="B963" s="44" t="s">
        <v>814</v>
      </c>
      <c r="C963" s="44" t="s">
        <v>161</v>
      </c>
      <c r="D963" s="31">
        <v>807.5</v>
      </c>
      <c r="E963" s="31">
        <f>E964</f>
        <v>807.5</v>
      </c>
      <c r="F963" s="31">
        <f t="shared" ref="F963:H963" si="466">F964</f>
        <v>625.48299999999995</v>
      </c>
      <c r="G963" s="31">
        <f t="shared" si="466"/>
        <v>625.48299999999995</v>
      </c>
      <c r="H963" s="7">
        <f t="shared" si="466"/>
        <v>580.52300000000002</v>
      </c>
      <c r="I963" s="31">
        <f t="shared" si="440"/>
        <v>71.891393188854494</v>
      </c>
      <c r="J963" s="31">
        <f t="shared" si="441"/>
        <v>92.81195492123689</v>
      </c>
    </row>
    <row r="964" spans="1:10" ht="25.5">
      <c r="A964" s="43" t="s">
        <v>269</v>
      </c>
      <c r="B964" s="44" t="s">
        <v>814</v>
      </c>
      <c r="C964" s="44" t="s">
        <v>270</v>
      </c>
      <c r="D964" s="31">
        <v>807.5</v>
      </c>
      <c r="E964" s="31">
        <f>ведомство!H1834</f>
        <v>807.5</v>
      </c>
      <c r="F964" s="31">
        <f>ведомство!I1834</f>
        <v>625.48299999999995</v>
      </c>
      <c r="G964" s="31">
        <f>ведомство!J1834</f>
        <v>625.48299999999995</v>
      </c>
      <c r="H964" s="7">
        <f>ведомство!K1834</f>
        <v>580.52300000000002</v>
      </c>
      <c r="I964" s="31">
        <f t="shared" si="440"/>
        <v>71.891393188854494</v>
      </c>
      <c r="J964" s="31">
        <f t="shared" si="441"/>
        <v>92.81195492123689</v>
      </c>
    </row>
    <row r="965" spans="1:10">
      <c r="A965" s="40" t="s">
        <v>0</v>
      </c>
      <c r="B965" s="65" t="s">
        <v>0</v>
      </c>
      <c r="C965" s="41" t="s">
        <v>0</v>
      </c>
      <c r="D965" s="42" t="s">
        <v>0</v>
      </c>
      <c r="E965" s="42"/>
      <c r="F965" s="42"/>
      <c r="G965" s="42"/>
      <c r="H965" s="5"/>
      <c r="I965" s="31"/>
      <c r="J965" s="31"/>
    </row>
    <row r="966" spans="1:10" ht="25.5">
      <c r="A966" s="40" t="s">
        <v>798</v>
      </c>
      <c r="B966" s="41" t="s">
        <v>799</v>
      </c>
      <c r="C966" s="41" t="s">
        <v>0</v>
      </c>
      <c r="D966" s="42">
        <v>9847.9</v>
      </c>
      <c r="E966" s="42">
        <f>E967</f>
        <v>9847.9</v>
      </c>
      <c r="F966" s="42">
        <f t="shared" ref="F966:H968" si="467">F967</f>
        <v>7386</v>
      </c>
      <c r="G966" s="42">
        <f t="shared" si="467"/>
        <v>7386</v>
      </c>
      <c r="H966" s="5">
        <f t="shared" si="467"/>
        <v>6710.5261600000003</v>
      </c>
      <c r="I966" s="42">
        <f t="shared" si="440"/>
        <v>68.141696808456629</v>
      </c>
      <c r="J966" s="42">
        <f t="shared" si="441"/>
        <v>90.854673165448148</v>
      </c>
    </row>
    <row r="967" spans="1:10">
      <c r="A967" s="43" t="s">
        <v>800</v>
      </c>
      <c r="B967" s="44" t="s">
        <v>801</v>
      </c>
      <c r="C967" s="44" t="s">
        <v>0</v>
      </c>
      <c r="D967" s="31">
        <v>9847.9</v>
      </c>
      <c r="E967" s="31">
        <f>E968</f>
        <v>9847.9</v>
      </c>
      <c r="F967" s="31">
        <f t="shared" si="467"/>
        <v>7386</v>
      </c>
      <c r="G967" s="31">
        <f t="shared" si="467"/>
        <v>7386</v>
      </c>
      <c r="H967" s="7">
        <f t="shared" si="467"/>
        <v>6710.5261600000003</v>
      </c>
      <c r="I967" s="31">
        <f t="shared" si="440"/>
        <v>68.141696808456629</v>
      </c>
      <c r="J967" s="31">
        <f t="shared" si="441"/>
        <v>90.854673165448148</v>
      </c>
    </row>
    <row r="968" spans="1:10">
      <c r="A968" s="43" t="s">
        <v>105</v>
      </c>
      <c r="B968" s="44" t="s">
        <v>801</v>
      </c>
      <c r="C968" s="44" t="s">
        <v>106</v>
      </c>
      <c r="D968" s="31">
        <v>9847.9</v>
      </c>
      <c r="E968" s="31">
        <f>E969</f>
        <v>9847.9</v>
      </c>
      <c r="F968" s="31">
        <f t="shared" si="467"/>
        <v>7386</v>
      </c>
      <c r="G968" s="31">
        <f t="shared" si="467"/>
        <v>7386</v>
      </c>
      <c r="H968" s="7">
        <f t="shared" si="467"/>
        <v>6710.5261600000003</v>
      </c>
      <c r="I968" s="31">
        <f t="shared" si="440"/>
        <v>68.141696808456629</v>
      </c>
      <c r="J968" s="31">
        <f t="shared" si="441"/>
        <v>90.854673165448148</v>
      </c>
    </row>
    <row r="969" spans="1:10">
      <c r="A969" s="43" t="s">
        <v>107</v>
      </c>
      <c r="B969" s="44" t="s">
        <v>801</v>
      </c>
      <c r="C969" s="44" t="s">
        <v>108</v>
      </c>
      <c r="D969" s="31">
        <v>9847.9</v>
      </c>
      <c r="E969" s="31">
        <f>ведомство!H1782</f>
        <v>9847.9</v>
      </c>
      <c r="F969" s="31">
        <f>ведомство!I1782</f>
        <v>7386</v>
      </c>
      <c r="G969" s="31">
        <f>ведомство!J1782</f>
        <v>7386</v>
      </c>
      <c r="H969" s="7">
        <f>ведомство!K1782</f>
        <v>6710.5261600000003</v>
      </c>
      <c r="I969" s="31">
        <f t="shared" si="440"/>
        <v>68.141696808456629</v>
      </c>
      <c r="J969" s="31">
        <f t="shared" si="441"/>
        <v>90.854673165448148</v>
      </c>
    </row>
    <row r="970" spans="1:10">
      <c r="A970" s="40" t="s">
        <v>0</v>
      </c>
      <c r="B970" s="65" t="s">
        <v>0</v>
      </c>
      <c r="C970" s="41" t="s">
        <v>0</v>
      </c>
      <c r="D970" s="42" t="s">
        <v>0</v>
      </c>
      <c r="E970" s="42"/>
      <c r="F970" s="42"/>
      <c r="G970" s="42"/>
      <c r="H970" s="5"/>
      <c r="I970" s="31"/>
      <c r="J970" s="31"/>
    </row>
    <row r="971" spans="1:10" ht="25.5">
      <c r="A971" s="40" t="s">
        <v>945</v>
      </c>
      <c r="B971" s="41" t="s">
        <v>946</v>
      </c>
      <c r="C971" s="41" t="s">
        <v>0</v>
      </c>
      <c r="D971" s="42">
        <v>1821.8</v>
      </c>
      <c r="E971" s="42">
        <f>E972+E975</f>
        <v>1821.8</v>
      </c>
      <c r="F971" s="42">
        <f t="shared" ref="F971:H971" si="468">F972+F975</f>
        <v>1104</v>
      </c>
      <c r="G971" s="42">
        <f t="shared" si="468"/>
        <v>1104</v>
      </c>
      <c r="H971" s="5">
        <f t="shared" si="468"/>
        <v>1104</v>
      </c>
      <c r="I971" s="42">
        <f t="shared" si="440"/>
        <v>60.599407179712372</v>
      </c>
      <c r="J971" s="42">
        <f t="shared" si="441"/>
        <v>100</v>
      </c>
    </row>
    <row r="972" spans="1:10" ht="51">
      <c r="A972" s="43" t="s">
        <v>947</v>
      </c>
      <c r="B972" s="44" t="s">
        <v>948</v>
      </c>
      <c r="C972" s="44" t="s">
        <v>0</v>
      </c>
      <c r="D972" s="31">
        <v>1548.5</v>
      </c>
      <c r="E972" s="31">
        <f>E973</f>
        <v>1548.5</v>
      </c>
      <c r="F972" s="31">
        <f t="shared" ref="F972:H973" si="469">F973</f>
        <v>938.4</v>
      </c>
      <c r="G972" s="31">
        <f t="shared" si="469"/>
        <v>938.4</v>
      </c>
      <c r="H972" s="7">
        <f t="shared" si="469"/>
        <v>938.4</v>
      </c>
      <c r="I972" s="31">
        <f t="shared" si="440"/>
        <v>60.600581207620273</v>
      </c>
      <c r="J972" s="31">
        <f t="shared" si="441"/>
        <v>100</v>
      </c>
    </row>
    <row r="973" spans="1:10">
      <c r="A973" s="43" t="s">
        <v>156</v>
      </c>
      <c r="B973" s="44" t="s">
        <v>948</v>
      </c>
      <c r="C973" s="44" t="s">
        <v>157</v>
      </c>
      <c r="D973" s="31">
        <v>1548.5</v>
      </c>
      <c r="E973" s="31">
        <f>E974</f>
        <v>1548.5</v>
      </c>
      <c r="F973" s="31">
        <f t="shared" si="469"/>
        <v>938.4</v>
      </c>
      <c r="G973" s="31">
        <f t="shared" si="469"/>
        <v>938.4</v>
      </c>
      <c r="H973" s="7">
        <f t="shared" si="469"/>
        <v>938.4</v>
      </c>
      <c r="I973" s="31">
        <f t="shared" si="440"/>
        <v>60.600581207620273</v>
      </c>
      <c r="J973" s="31">
        <f t="shared" si="441"/>
        <v>100</v>
      </c>
    </row>
    <row r="974" spans="1:10">
      <c r="A974" s="43" t="s">
        <v>158</v>
      </c>
      <c r="B974" s="44" t="s">
        <v>948</v>
      </c>
      <c r="C974" s="44" t="s">
        <v>159</v>
      </c>
      <c r="D974" s="31">
        <v>1548.5</v>
      </c>
      <c r="E974" s="31">
        <f>ведомство!H2163</f>
        <v>1548.5</v>
      </c>
      <c r="F974" s="31">
        <f>ведомство!I2163</f>
        <v>938.4</v>
      </c>
      <c r="G974" s="31">
        <f>ведомство!J2163</f>
        <v>938.4</v>
      </c>
      <c r="H974" s="7">
        <f>ведомство!K2163</f>
        <v>938.4</v>
      </c>
      <c r="I974" s="31">
        <f t="shared" ref="I974:I1037" si="470">H974/E974*100</f>
        <v>60.600581207620273</v>
      </c>
      <c r="J974" s="31">
        <f t="shared" ref="J974:J1037" si="471">H974/F974*100</f>
        <v>100</v>
      </c>
    </row>
    <row r="975" spans="1:10" ht="28.5" customHeight="1">
      <c r="A975" s="43" t="s">
        <v>949</v>
      </c>
      <c r="B975" s="44" t="s">
        <v>950</v>
      </c>
      <c r="C975" s="44" t="s">
        <v>0</v>
      </c>
      <c r="D975" s="31">
        <v>273.3</v>
      </c>
      <c r="E975" s="31">
        <f>E976</f>
        <v>273.3</v>
      </c>
      <c r="F975" s="31">
        <f t="shared" ref="F975:H976" si="472">F976</f>
        <v>165.6</v>
      </c>
      <c r="G975" s="31">
        <f t="shared" si="472"/>
        <v>165.6</v>
      </c>
      <c r="H975" s="7">
        <f t="shared" si="472"/>
        <v>165.6</v>
      </c>
      <c r="I975" s="31">
        <f t="shared" si="470"/>
        <v>60.592755214050484</v>
      </c>
      <c r="J975" s="31">
        <f t="shared" si="471"/>
        <v>100</v>
      </c>
    </row>
    <row r="976" spans="1:10">
      <c r="A976" s="43" t="s">
        <v>156</v>
      </c>
      <c r="B976" s="44" t="s">
        <v>950</v>
      </c>
      <c r="C976" s="44" t="s">
        <v>157</v>
      </c>
      <c r="D976" s="31">
        <v>273.3</v>
      </c>
      <c r="E976" s="31">
        <f>E977</f>
        <v>273.3</v>
      </c>
      <c r="F976" s="31">
        <f t="shared" si="472"/>
        <v>165.6</v>
      </c>
      <c r="G976" s="31">
        <f t="shared" si="472"/>
        <v>165.6</v>
      </c>
      <c r="H976" s="7">
        <f t="shared" si="472"/>
        <v>165.6</v>
      </c>
      <c r="I976" s="31">
        <f t="shared" si="470"/>
        <v>60.592755214050484</v>
      </c>
      <c r="J976" s="31">
        <f t="shared" si="471"/>
        <v>100</v>
      </c>
    </row>
    <row r="977" spans="1:10">
      <c r="A977" s="43" t="s">
        <v>158</v>
      </c>
      <c r="B977" s="44" t="s">
        <v>950</v>
      </c>
      <c r="C977" s="44" t="s">
        <v>159</v>
      </c>
      <c r="D977" s="31">
        <v>273.3</v>
      </c>
      <c r="E977" s="31">
        <f>ведомство!H2166</f>
        <v>273.3</v>
      </c>
      <c r="F977" s="31">
        <f>ведомство!I2166</f>
        <v>165.6</v>
      </c>
      <c r="G977" s="31">
        <f>ведомство!J2166</f>
        <v>165.6</v>
      </c>
      <c r="H977" s="7">
        <f>ведомство!K2166</f>
        <v>165.6</v>
      </c>
      <c r="I977" s="31">
        <f t="shared" si="470"/>
        <v>60.592755214050484</v>
      </c>
      <c r="J977" s="31">
        <f t="shared" si="471"/>
        <v>100</v>
      </c>
    </row>
    <row r="978" spans="1:10">
      <c r="A978" s="40" t="s">
        <v>0</v>
      </c>
      <c r="B978" s="65" t="s">
        <v>0</v>
      </c>
      <c r="C978" s="41" t="s">
        <v>0</v>
      </c>
      <c r="D978" s="42" t="s">
        <v>0</v>
      </c>
      <c r="E978" s="42"/>
      <c r="F978" s="42"/>
      <c r="G978" s="42"/>
      <c r="H978" s="5"/>
      <c r="I978" s="31"/>
      <c r="J978" s="31"/>
    </row>
    <row r="979" spans="1:10" ht="25.5">
      <c r="A979" s="40" t="s">
        <v>815</v>
      </c>
      <c r="B979" s="41" t="s">
        <v>816</v>
      </c>
      <c r="C979" s="41" t="s">
        <v>0</v>
      </c>
      <c r="D979" s="42">
        <v>1726.2</v>
      </c>
      <c r="E979" s="42">
        <f>E980</f>
        <v>1726.1999999999998</v>
      </c>
      <c r="F979" s="42">
        <f t="shared" ref="F979:H979" si="473">F980</f>
        <v>0</v>
      </c>
      <c r="G979" s="42">
        <f t="shared" si="473"/>
        <v>0</v>
      </c>
      <c r="H979" s="5">
        <f t="shared" si="473"/>
        <v>0</v>
      </c>
      <c r="I979" s="42">
        <f t="shared" si="470"/>
        <v>0</v>
      </c>
      <c r="J979" s="42">
        <v>0</v>
      </c>
    </row>
    <row r="980" spans="1:10" ht="25.5">
      <c r="A980" s="43" t="s">
        <v>817</v>
      </c>
      <c r="B980" s="44" t="s">
        <v>818</v>
      </c>
      <c r="C980" s="44" t="s">
        <v>0</v>
      </c>
      <c r="D980" s="31">
        <v>1726.2</v>
      </c>
      <c r="E980" s="31">
        <f>E981+E984</f>
        <v>1726.1999999999998</v>
      </c>
      <c r="F980" s="31">
        <f t="shared" ref="F980:H980" si="474">F981+F984</f>
        <v>0</v>
      </c>
      <c r="G980" s="31">
        <f t="shared" si="474"/>
        <v>0</v>
      </c>
      <c r="H980" s="7">
        <f t="shared" si="474"/>
        <v>0</v>
      </c>
      <c r="I980" s="31">
        <f t="shared" si="470"/>
        <v>0</v>
      </c>
      <c r="J980" s="31">
        <v>0</v>
      </c>
    </row>
    <row r="981" spans="1:10">
      <c r="A981" s="43" t="s">
        <v>156</v>
      </c>
      <c r="B981" s="44" t="s">
        <v>818</v>
      </c>
      <c r="C981" s="44" t="s">
        <v>157</v>
      </c>
      <c r="D981" s="31">
        <v>312.39999999999998</v>
      </c>
      <c r="E981" s="31">
        <f>E982+E983</f>
        <v>312.39999999999998</v>
      </c>
      <c r="F981" s="31">
        <f t="shared" ref="F981:H981" si="475">F982+F983</f>
        <v>0</v>
      </c>
      <c r="G981" s="31">
        <f t="shared" si="475"/>
        <v>0</v>
      </c>
      <c r="H981" s="7">
        <f t="shared" si="475"/>
        <v>0</v>
      </c>
      <c r="I981" s="31">
        <f t="shared" si="470"/>
        <v>0</v>
      </c>
      <c r="J981" s="31">
        <v>0</v>
      </c>
    </row>
    <row r="982" spans="1:10">
      <c r="A982" s="43" t="s">
        <v>819</v>
      </c>
      <c r="B982" s="44" t="s">
        <v>818</v>
      </c>
      <c r="C982" s="44" t="s">
        <v>820</v>
      </c>
      <c r="D982" s="31">
        <v>237.4</v>
      </c>
      <c r="E982" s="31">
        <f>ведомство!H1838</f>
        <v>237.4</v>
      </c>
      <c r="F982" s="31">
        <f>ведомство!I1838</f>
        <v>0</v>
      </c>
      <c r="G982" s="31">
        <f>ведомство!J1838</f>
        <v>0</v>
      </c>
      <c r="H982" s="7">
        <f>ведомство!K1838</f>
        <v>0</v>
      </c>
      <c r="I982" s="31">
        <f t="shared" si="470"/>
        <v>0</v>
      </c>
      <c r="J982" s="31">
        <v>0</v>
      </c>
    </row>
    <row r="983" spans="1:10">
      <c r="A983" s="43" t="s">
        <v>438</v>
      </c>
      <c r="B983" s="44" t="s">
        <v>818</v>
      </c>
      <c r="C983" s="44" t="s">
        <v>439</v>
      </c>
      <c r="D983" s="31">
        <v>75</v>
      </c>
      <c r="E983" s="31">
        <f>ведомство!H1839</f>
        <v>75</v>
      </c>
      <c r="F983" s="31">
        <f>ведомство!I1839</f>
        <v>0</v>
      </c>
      <c r="G983" s="31">
        <f>ведомство!J1839</f>
        <v>0</v>
      </c>
      <c r="H983" s="7">
        <f>ведомство!K1839</f>
        <v>0</v>
      </c>
      <c r="I983" s="31">
        <f t="shared" si="470"/>
        <v>0</v>
      </c>
      <c r="J983" s="31">
        <v>0</v>
      </c>
    </row>
    <row r="984" spans="1:10">
      <c r="A984" s="43" t="s">
        <v>160</v>
      </c>
      <c r="B984" s="44" t="s">
        <v>818</v>
      </c>
      <c r="C984" s="44" t="s">
        <v>161</v>
      </c>
      <c r="D984" s="31">
        <v>1413.8</v>
      </c>
      <c r="E984" s="31">
        <f>E985</f>
        <v>1413.8</v>
      </c>
      <c r="F984" s="31">
        <f t="shared" ref="F984:H984" si="476">F985</f>
        <v>0</v>
      </c>
      <c r="G984" s="31">
        <f t="shared" si="476"/>
        <v>0</v>
      </c>
      <c r="H984" s="7">
        <f t="shared" si="476"/>
        <v>0</v>
      </c>
      <c r="I984" s="31">
        <f t="shared" si="470"/>
        <v>0</v>
      </c>
      <c r="J984" s="31">
        <v>0</v>
      </c>
    </row>
    <row r="985" spans="1:10" ht="25.5">
      <c r="A985" s="43" t="s">
        <v>269</v>
      </c>
      <c r="B985" s="44" t="s">
        <v>818</v>
      </c>
      <c r="C985" s="44" t="s">
        <v>270</v>
      </c>
      <c r="D985" s="31">
        <v>1413.8</v>
      </c>
      <c r="E985" s="31">
        <f>ведомство!H1841</f>
        <v>1413.8</v>
      </c>
      <c r="F985" s="31">
        <f>ведомство!I1841</f>
        <v>0</v>
      </c>
      <c r="G985" s="31">
        <f>ведомство!J1841</f>
        <v>0</v>
      </c>
      <c r="H985" s="7">
        <f>ведомство!K1841</f>
        <v>0</v>
      </c>
      <c r="I985" s="31">
        <f t="shared" si="470"/>
        <v>0</v>
      </c>
      <c r="J985" s="31">
        <v>0</v>
      </c>
    </row>
    <row r="986" spans="1:10">
      <c r="A986" s="40" t="s">
        <v>0</v>
      </c>
      <c r="B986" s="65" t="s">
        <v>0</v>
      </c>
      <c r="C986" s="41" t="s">
        <v>0</v>
      </c>
      <c r="D986" s="42" t="s">
        <v>0</v>
      </c>
      <c r="E986" s="42"/>
      <c r="F986" s="42"/>
      <c r="G986" s="42"/>
      <c r="H986" s="5"/>
      <c r="I986" s="31"/>
      <c r="J986" s="31"/>
    </row>
    <row r="987" spans="1:10" ht="51">
      <c r="A987" s="40" t="s">
        <v>167</v>
      </c>
      <c r="B987" s="41" t="s">
        <v>168</v>
      </c>
      <c r="C987" s="41" t="s">
        <v>0</v>
      </c>
      <c r="D987" s="42">
        <v>62304.4</v>
      </c>
      <c r="E987" s="42">
        <f>E988+E997+E1011+E1018</f>
        <v>62304.4</v>
      </c>
      <c r="F987" s="42">
        <f t="shared" ref="F987:H987" si="477">F988+F997+F1011+F1018</f>
        <v>33655.48588</v>
      </c>
      <c r="G987" s="42">
        <f t="shared" si="477"/>
        <v>33655.48588</v>
      </c>
      <c r="H987" s="5">
        <f t="shared" si="477"/>
        <v>33650.172780000001</v>
      </c>
      <c r="I987" s="42">
        <f t="shared" si="470"/>
        <v>54.009303965691025</v>
      </c>
      <c r="J987" s="42">
        <f t="shared" si="471"/>
        <v>99.984213272038488</v>
      </c>
    </row>
    <row r="988" spans="1:10" ht="38.25">
      <c r="A988" s="40" t="s">
        <v>507</v>
      </c>
      <c r="B988" s="41" t="s">
        <v>508</v>
      </c>
      <c r="C988" s="41" t="s">
        <v>0</v>
      </c>
      <c r="D988" s="42">
        <v>930</v>
      </c>
      <c r="E988" s="42">
        <f>E989+E992</f>
        <v>930</v>
      </c>
      <c r="F988" s="42">
        <f t="shared" ref="F988:H988" si="478">F989+F992</f>
        <v>582.6</v>
      </c>
      <c r="G988" s="42">
        <f t="shared" si="478"/>
        <v>582.6</v>
      </c>
      <c r="H988" s="5">
        <f t="shared" si="478"/>
        <v>582.6</v>
      </c>
      <c r="I988" s="42">
        <f t="shared" si="470"/>
        <v>62.645161290322584</v>
      </c>
      <c r="J988" s="42">
        <f t="shared" si="471"/>
        <v>100</v>
      </c>
    </row>
    <row r="989" spans="1:10" ht="25.5">
      <c r="A989" s="43" t="s">
        <v>978</v>
      </c>
      <c r="B989" s="44" t="s">
        <v>979</v>
      </c>
      <c r="C989" s="44" t="s">
        <v>0</v>
      </c>
      <c r="D989" s="31">
        <v>180</v>
      </c>
      <c r="E989" s="31">
        <f>E990</f>
        <v>180</v>
      </c>
      <c r="F989" s="31">
        <f t="shared" ref="F989:H990" si="479">F990</f>
        <v>180</v>
      </c>
      <c r="G989" s="31">
        <f t="shared" si="479"/>
        <v>180</v>
      </c>
      <c r="H989" s="7">
        <f t="shared" si="479"/>
        <v>180</v>
      </c>
      <c r="I989" s="31">
        <f t="shared" si="470"/>
        <v>100</v>
      </c>
      <c r="J989" s="31">
        <f t="shared" si="471"/>
        <v>100</v>
      </c>
    </row>
    <row r="990" spans="1:10" ht="25.5">
      <c r="A990" s="43" t="s">
        <v>130</v>
      </c>
      <c r="B990" s="44" t="s">
        <v>979</v>
      </c>
      <c r="C990" s="44" t="s">
        <v>131</v>
      </c>
      <c r="D990" s="31">
        <v>180</v>
      </c>
      <c r="E990" s="31">
        <f>E991</f>
        <v>180</v>
      </c>
      <c r="F990" s="31">
        <f t="shared" si="479"/>
        <v>180</v>
      </c>
      <c r="G990" s="31">
        <f t="shared" si="479"/>
        <v>180</v>
      </c>
      <c r="H990" s="7">
        <f t="shared" si="479"/>
        <v>180</v>
      </c>
      <c r="I990" s="31">
        <f t="shared" si="470"/>
        <v>100</v>
      </c>
      <c r="J990" s="31">
        <f t="shared" si="471"/>
        <v>100</v>
      </c>
    </row>
    <row r="991" spans="1:10">
      <c r="A991" s="43" t="s">
        <v>165</v>
      </c>
      <c r="B991" s="44" t="s">
        <v>979</v>
      </c>
      <c r="C991" s="44" t="s">
        <v>166</v>
      </c>
      <c r="D991" s="31">
        <v>180</v>
      </c>
      <c r="E991" s="31">
        <f>ведомство!H2326</f>
        <v>180</v>
      </c>
      <c r="F991" s="31">
        <f>ведомство!I2326</f>
        <v>180</v>
      </c>
      <c r="G991" s="31">
        <f>ведомство!J2326</f>
        <v>180</v>
      </c>
      <c r="H991" s="7">
        <f>ведомство!K2326</f>
        <v>180</v>
      </c>
      <c r="I991" s="31">
        <f t="shared" si="470"/>
        <v>100</v>
      </c>
      <c r="J991" s="31">
        <f t="shared" si="471"/>
        <v>100</v>
      </c>
    </row>
    <row r="992" spans="1:10">
      <c r="A992" s="43" t="s">
        <v>485</v>
      </c>
      <c r="B992" s="44" t="s">
        <v>509</v>
      </c>
      <c r="C992" s="44" t="s">
        <v>0</v>
      </c>
      <c r="D992" s="31">
        <v>750</v>
      </c>
      <c r="E992" s="31">
        <f>E993</f>
        <v>750</v>
      </c>
      <c r="F992" s="31">
        <f t="shared" ref="F992:H992" si="480">F993</f>
        <v>402.6</v>
      </c>
      <c r="G992" s="31">
        <f t="shared" si="480"/>
        <v>402.6</v>
      </c>
      <c r="H992" s="7">
        <f t="shared" si="480"/>
        <v>402.6</v>
      </c>
      <c r="I992" s="31">
        <f t="shared" si="470"/>
        <v>53.680000000000007</v>
      </c>
      <c r="J992" s="31">
        <f t="shared" si="471"/>
        <v>100</v>
      </c>
    </row>
    <row r="993" spans="1:10" ht="25.5">
      <c r="A993" s="43" t="s">
        <v>130</v>
      </c>
      <c r="B993" s="44" t="s">
        <v>509</v>
      </c>
      <c r="C993" s="44" t="s">
        <v>131</v>
      </c>
      <c r="D993" s="31">
        <v>750</v>
      </c>
      <c r="E993" s="31">
        <f>E994+E995</f>
        <v>750</v>
      </c>
      <c r="F993" s="31">
        <f t="shared" ref="F993:H993" si="481">F994+F995</f>
        <v>402.6</v>
      </c>
      <c r="G993" s="31">
        <f t="shared" si="481"/>
        <v>402.6</v>
      </c>
      <c r="H993" s="7">
        <f t="shared" si="481"/>
        <v>402.6</v>
      </c>
      <c r="I993" s="31">
        <f t="shared" si="470"/>
        <v>53.680000000000007</v>
      </c>
      <c r="J993" s="31">
        <f t="shared" si="471"/>
        <v>100</v>
      </c>
    </row>
    <row r="994" spans="1:10">
      <c r="A994" s="43" t="s">
        <v>132</v>
      </c>
      <c r="B994" s="44" t="s">
        <v>509</v>
      </c>
      <c r="C994" s="44" t="s">
        <v>133</v>
      </c>
      <c r="D994" s="31">
        <v>350</v>
      </c>
      <c r="E994" s="31">
        <f>ведомство!H1130</f>
        <v>350</v>
      </c>
      <c r="F994" s="31">
        <f>ведомство!I1130</f>
        <v>102.6</v>
      </c>
      <c r="G994" s="31">
        <f>ведомство!J1130</f>
        <v>102.6</v>
      </c>
      <c r="H994" s="7">
        <f>ведомство!K1130</f>
        <v>102.6</v>
      </c>
      <c r="I994" s="31">
        <f t="shared" si="470"/>
        <v>29.314285714285717</v>
      </c>
      <c r="J994" s="31">
        <f t="shared" si="471"/>
        <v>100</v>
      </c>
    </row>
    <row r="995" spans="1:10">
      <c r="A995" s="43" t="s">
        <v>165</v>
      </c>
      <c r="B995" s="44" t="s">
        <v>509</v>
      </c>
      <c r="C995" s="44" t="s">
        <v>166</v>
      </c>
      <c r="D995" s="31">
        <v>400</v>
      </c>
      <c r="E995" s="31">
        <f>ведомство!H1131</f>
        <v>400</v>
      </c>
      <c r="F995" s="31">
        <f>ведомство!I1131</f>
        <v>300</v>
      </c>
      <c r="G995" s="31">
        <f>ведомство!J1131</f>
        <v>300</v>
      </c>
      <c r="H995" s="7">
        <f>ведомство!K1131</f>
        <v>300</v>
      </c>
      <c r="I995" s="31">
        <f t="shared" si="470"/>
        <v>75</v>
      </c>
      <c r="J995" s="31">
        <f t="shared" si="471"/>
        <v>100</v>
      </c>
    </row>
    <row r="996" spans="1:10">
      <c r="A996" s="40" t="s">
        <v>0</v>
      </c>
      <c r="B996" s="65" t="s">
        <v>0</v>
      </c>
      <c r="C996" s="41" t="s">
        <v>0</v>
      </c>
      <c r="D996" s="42" t="s">
        <v>0</v>
      </c>
      <c r="E996" s="42"/>
      <c r="F996" s="42"/>
      <c r="G996" s="42"/>
      <c r="H996" s="5"/>
      <c r="I996" s="31"/>
      <c r="J996" s="31"/>
    </row>
    <row r="997" spans="1:10" ht="25.5">
      <c r="A997" s="40" t="s">
        <v>169</v>
      </c>
      <c r="B997" s="41" t="s">
        <v>170</v>
      </c>
      <c r="C997" s="41" t="s">
        <v>0</v>
      </c>
      <c r="D997" s="42">
        <v>29757</v>
      </c>
      <c r="E997" s="42">
        <f>E998+E1001+E1004+E1007</f>
        <v>29757</v>
      </c>
      <c r="F997" s="42">
        <f t="shared" ref="F997:H997" si="482">F998+F1001+F1004+F1007</f>
        <v>12822</v>
      </c>
      <c r="G997" s="42">
        <f t="shared" si="482"/>
        <v>12822</v>
      </c>
      <c r="H997" s="5">
        <f t="shared" si="482"/>
        <v>12816.687</v>
      </c>
      <c r="I997" s="42">
        <f t="shared" si="470"/>
        <v>43.07116644823067</v>
      </c>
      <c r="J997" s="42">
        <f t="shared" si="471"/>
        <v>99.958563406644828</v>
      </c>
    </row>
    <row r="998" spans="1:10">
      <c r="A998" s="43" t="s">
        <v>128</v>
      </c>
      <c r="B998" s="44" t="s">
        <v>171</v>
      </c>
      <c r="C998" s="44" t="s">
        <v>0</v>
      </c>
      <c r="D998" s="31">
        <v>373</v>
      </c>
      <c r="E998" s="31">
        <f>E999</f>
        <v>373</v>
      </c>
      <c r="F998" s="31">
        <f t="shared" ref="F998:H999" si="483">F999</f>
        <v>373</v>
      </c>
      <c r="G998" s="31">
        <f t="shared" si="483"/>
        <v>373</v>
      </c>
      <c r="H998" s="7">
        <f t="shared" si="483"/>
        <v>373</v>
      </c>
      <c r="I998" s="31">
        <f t="shared" si="470"/>
        <v>100</v>
      </c>
      <c r="J998" s="31">
        <f t="shared" si="471"/>
        <v>100</v>
      </c>
    </row>
    <row r="999" spans="1:10" ht="25.5">
      <c r="A999" s="43" t="s">
        <v>130</v>
      </c>
      <c r="B999" s="44" t="s">
        <v>171</v>
      </c>
      <c r="C999" s="44" t="s">
        <v>131</v>
      </c>
      <c r="D999" s="31">
        <v>373</v>
      </c>
      <c r="E999" s="31">
        <f>E1000</f>
        <v>373</v>
      </c>
      <c r="F999" s="31">
        <f t="shared" si="483"/>
        <v>373</v>
      </c>
      <c r="G999" s="31">
        <f t="shared" si="483"/>
        <v>373</v>
      </c>
      <c r="H999" s="7">
        <f t="shared" si="483"/>
        <v>373</v>
      </c>
      <c r="I999" s="31">
        <f t="shared" si="470"/>
        <v>100</v>
      </c>
      <c r="J999" s="31">
        <f t="shared" si="471"/>
        <v>100</v>
      </c>
    </row>
    <row r="1000" spans="1:10">
      <c r="A1000" s="43" t="s">
        <v>132</v>
      </c>
      <c r="B1000" s="44" t="s">
        <v>171</v>
      </c>
      <c r="C1000" s="44" t="s">
        <v>133</v>
      </c>
      <c r="D1000" s="31">
        <v>373</v>
      </c>
      <c r="E1000" s="31">
        <f>ведомство!H82</f>
        <v>373</v>
      </c>
      <c r="F1000" s="31">
        <f>ведомство!I82</f>
        <v>373</v>
      </c>
      <c r="G1000" s="31">
        <f>ведомство!J82</f>
        <v>373</v>
      </c>
      <c r="H1000" s="7">
        <f>ведомство!K82</f>
        <v>373</v>
      </c>
      <c r="I1000" s="31">
        <f t="shared" si="470"/>
        <v>100</v>
      </c>
      <c r="J1000" s="31">
        <f t="shared" si="471"/>
        <v>100</v>
      </c>
    </row>
    <row r="1001" spans="1:10">
      <c r="A1001" s="43" t="s">
        <v>485</v>
      </c>
      <c r="B1001" s="44" t="s">
        <v>510</v>
      </c>
      <c r="C1001" s="44" t="s">
        <v>0</v>
      </c>
      <c r="D1001" s="31">
        <v>150</v>
      </c>
      <c r="E1001" s="31">
        <f>E1002</f>
        <v>150</v>
      </c>
      <c r="F1001" s="31">
        <f t="shared" ref="F1001:H1002" si="484">F1002</f>
        <v>0</v>
      </c>
      <c r="G1001" s="31">
        <f t="shared" si="484"/>
        <v>0</v>
      </c>
      <c r="H1001" s="7">
        <f t="shared" si="484"/>
        <v>0</v>
      </c>
      <c r="I1001" s="31">
        <f t="shared" si="470"/>
        <v>0</v>
      </c>
      <c r="J1001" s="31">
        <v>0</v>
      </c>
    </row>
    <row r="1002" spans="1:10" ht="25.5">
      <c r="A1002" s="43" t="s">
        <v>130</v>
      </c>
      <c r="B1002" s="44" t="s">
        <v>510</v>
      </c>
      <c r="C1002" s="44" t="s">
        <v>131</v>
      </c>
      <c r="D1002" s="31">
        <v>150</v>
      </c>
      <c r="E1002" s="31">
        <f>E1003</f>
        <v>150</v>
      </c>
      <c r="F1002" s="31">
        <f t="shared" si="484"/>
        <v>0</v>
      </c>
      <c r="G1002" s="31">
        <f t="shared" si="484"/>
        <v>0</v>
      </c>
      <c r="H1002" s="7">
        <f t="shared" si="484"/>
        <v>0</v>
      </c>
      <c r="I1002" s="31">
        <f t="shared" si="470"/>
        <v>0</v>
      </c>
      <c r="J1002" s="31">
        <v>0</v>
      </c>
    </row>
    <row r="1003" spans="1:10">
      <c r="A1003" s="43" t="s">
        <v>165</v>
      </c>
      <c r="B1003" s="44" t="s">
        <v>510</v>
      </c>
      <c r="C1003" s="44" t="s">
        <v>166</v>
      </c>
      <c r="D1003" s="31">
        <v>150</v>
      </c>
      <c r="E1003" s="31">
        <f>ведомство!H1135</f>
        <v>150</v>
      </c>
      <c r="F1003" s="31">
        <f>ведомство!I1135</f>
        <v>0</v>
      </c>
      <c r="G1003" s="31">
        <f>ведомство!J1135</f>
        <v>0</v>
      </c>
      <c r="H1003" s="7">
        <f>ведомство!K1135</f>
        <v>0</v>
      </c>
      <c r="I1003" s="31">
        <f t="shared" si="470"/>
        <v>0</v>
      </c>
      <c r="J1003" s="31">
        <v>0</v>
      </c>
    </row>
    <row r="1004" spans="1:10" ht="25.5">
      <c r="A1004" s="43" t="s">
        <v>802</v>
      </c>
      <c r="B1004" s="44" t="s">
        <v>1034</v>
      </c>
      <c r="C1004" s="44" t="s">
        <v>0</v>
      </c>
      <c r="D1004" s="31">
        <v>28934</v>
      </c>
      <c r="E1004" s="31">
        <f>E1005</f>
        <v>28934</v>
      </c>
      <c r="F1004" s="31">
        <f t="shared" ref="F1004:H1005" si="485">F1005</f>
        <v>12149</v>
      </c>
      <c r="G1004" s="31">
        <f t="shared" si="485"/>
        <v>12149</v>
      </c>
      <c r="H1004" s="7">
        <f t="shared" si="485"/>
        <v>12149</v>
      </c>
      <c r="I1004" s="31">
        <f t="shared" si="470"/>
        <v>41.988663855671525</v>
      </c>
      <c r="J1004" s="31">
        <f t="shared" si="471"/>
        <v>100</v>
      </c>
    </row>
    <row r="1005" spans="1:10" ht="25.5">
      <c r="A1005" s="43" t="s">
        <v>130</v>
      </c>
      <c r="B1005" s="44" t="s">
        <v>1034</v>
      </c>
      <c r="C1005" s="44" t="s">
        <v>131</v>
      </c>
      <c r="D1005" s="31">
        <v>28934</v>
      </c>
      <c r="E1005" s="31">
        <f>E1006</f>
        <v>28934</v>
      </c>
      <c r="F1005" s="31">
        <f t="shared" si="485"/>
        <v>12149</v>
      </c>
      <c r="G1005" s="31">
        <f t="shared" si="485"/>
        <v>12149</v>
      </c>
      <c r="H1005" s="7">
        <f t="shared" si="485"/>
        <v>12149</v>
      </c>
      <c r="I1005" s="31">
        <f t="shared" si="470"/>
        <v>41.988663855671525</v>
      </c>
      <c r="J1005" s="31">
        <f t="shared" si="471"/>
        <v>100</v>
      </c>
    </row>
    <row r="1006" spans="1:10">
      <c r="A1006" s="43" t="s">
        <v>165</v>
      </c>
      <c r="B1006" s="44" t="s">
        <v>1034</v>
      </c>
      <c r="C1006" s="44" t="s">
        <v>166</v>
      </c>
      <c r="D1006" s="31">
        <v>28934</v>
      </c>
      <c r="E1006" s="31">
        <f>ведомство!H2491</f>
        <v>28934</v>
      </c>
      <c r="F1006" s="31">
        <f>ведомство!I2491</f>
        <v>12149</v>
      </c>
      <c r="G1006" s="31">
        <f>ведомство!J2491</f>
        <v>12149</v>
      </c>
      <c r="H1006" s="7">
        <f>ведомство!K2491</f>
        <v>12149</v>
      </c>
      <c r="I1006" s="31">
        <f t="shared" si="470"/>
        <v>41.988663855671525</v>
      </c>
      <c r="J1006" s="31">
        <f t="shared" si="471"/>
        <v>100</v>
      </c>
    </row>
    <row r="1007" spans="1:10">
      <c r="A1007" s="43" t="s">
        <v>318</v>
      </c>
      <c r="B1007" s="44" t="s">
        <v>319</v>
      </c>
      <c r="C1007" s="44" t="s">
        <v>0</v>
      </c>
      <c r="D1007" s="31">
        <v>300</v>
      </c>
      <c r="E1007" s="31">
        <f>E1008</f>
        <v>300</v>
      </c>
      <c r="F1007" s="31">
        <f t="shared" ref="F1007:H1008" si="486">F1008</f>
        <v>300</v>
      </c>
      <c r="G1007" s="31">
        <f t="shared" si="486"/>
        <v>300</v>
      </c>
      <c r="H1007" s="7">
        <f t="shared" si="486"/>
        <v>294.68700000000001</v>
      </c>
      <c r="I1007" s="31">
        <f t="shared" si="470"/>
        <v>98.228999999999999</v>
      </c>
      <c r="J1007" s="31">
        <f t="shared" si="471"/>
        <v>98.228999999999999</v>
      </c>
    </row>
    <row r="1008" spans="1:10">
      <c r="A1008" s="43" t="s">
        <v>156</v>
      </c>
      <c r="B1008" s="44" t="s">
        <v>319</v>
      </c>
      <c r="C1008" s="44" t="s">
        <v>157</v>
      </c>
      <c r="D1008" s="31">
        <v>300</v>
      </c>
      <c r="E1008" s="31">
        <f>E1009</f>
        <v>300</v>
      </c>
      <c r="F1008" s="31">
        <f t="shared" si="486"/>
        <v>300</v>
      </c>
      <c r="G1008" s="31">
        <f t="shared" si="486"/>
        <v>300</v>
      </c>
      <c r="H1008" s="7">
        <f t="shared" si="486"/>
        <v>294.68700000000001</v>
      </c>
      <c r="I1008" s="31">
        <f t="shared" si="470"/>
        <v>98.228999999999999</v>
      </c>
      <c r="J1008" s="31">
        <f t="shared" si="471"/>
        <v>98.228999999999999</v>
      </c>
    </row>
    <row r="1009" spans="1:10">
      <c r="A1009" s="43" t="s">
        <v>158</v>
      </c>
      <c r="B1009" s="44" t="s">
        <v>319</v>
      </c>
      <c r="C1009" s="44" t="s">
        <v>159</v>
      </c>
      <c r="D1009" s="31">
        <v>300</v>
      </c>
      <c r="E1009" s="31">
        <f>ведомство!H504</f>
        <v>300</v>
      </c>
      <c r="F1009" s="31">
        <f>ведомство!I504</f>
        <v>300</v>
      </c>
      <c r="G1009" s="31">
        <f>ведомство!J504</f>
        <v>300</v>
      </c>
      <c r="H1009" s="7">
        <f>ведомство!K504</f>
        <v>294.68700000000001</v>
      </c>
      <c r="I1009" s="31">
        <f t="shared" si="470"/>
        <v>98.228999999999999</v>
      </c>
      <c r="J1009" s="31">
        <f t="shared" si="471"/>
        <v>98.228999999999999</v>
      </c>
    </row>
    <row r="1010" spans="1:10">
      <c r="A1010" s="40" t="s">
        <v>0</v>
      </c>
      <c r="B1010" s="65" t="s">
        <v>0</v>
      </c>
      <c r="C1010" s="41" t="s">
        <v>0</v>
      </c>
      <c r="D1010" s="42" t="s">
        <v>0</v>
      </c>
      <c r="E1010" s="42"/>
      <c r="F1010" s="42"/>
      <c r="G1010" s="42"/>
      <c r="H1010" s="5"/>
      <c r="I1010" s="31"/>
      <c r="J1010" s="31"/>
    </row>
    <row r="1011" spans="1:10" ht="25.5">
      <c r="A1011" s="40" t="s">
        <v>723</v>
      </c>
      <c r="B1011" s="41" t="s">
        <v>724</v>
      </c>
      <c r="C1011" s="41" t="s">
        <v>0</v>
      </c>
      <c r="D1011" s="42">
        <v>27117.4</v>
      </c>
      <c r="E1011" s="42">
        <f>E1012</f>
        <v>27117.4</v>
      </c>
      <c r="F1011" s="42">
        <f t="shared" ref="F1011:H1011" si="487">F1012</f>
        <v>18574.80488</v>
      </c>
      <c r="G1011" s="42">
        <f t="shared" si="487"/>
        <v>18574.80488</v>
      </c>
      <c r="H1011" s="5">
        <f t="shared" si="487"/>
        <v>18574.80488</v>
      </c>
      <c r="I1011" s="42">
        <f t="shared" si="470"/>
        <v>68.497735328608201</v>
      </c>
      <c r="J1011" s="42">
        <f t="shared" si="471"/>
        <v>100</v>
      </c>
    </row>
    <row r="1012" spans="1:10" ht="25.5">
      <c r="A1012" s="43" t="s">
        <v>725</v>
      </c>
      <c r="B1012" s="44" t="s">
        <v>726</v>
      </c>
      <c r="C1012" s="44" t="s">
        <v>0</v>
      </c>
      <c r="D1012" s="31">
        <v>27117.4</v>
      </c>
      <c r="E1012" s="31">
        <f>E1013+E1015</f>
        <v>27117.4</v>
      </c>
      <c r="F1012" s="31">
        <f t="shared" ref="F1012:H1012" si="488">F1013+F1015</f>
        <v>18574.80488</v>
      </c>
      <c r="G1012" s="31">
        <f t="shared" si="488"/>
        <v>18574.80488</v>
      </c>
      <c r="H1012" s="7">
        <f t="shared" si="488"/>
        <v>18574.80488</v>
      </c>
      <c r="I1012" s="31">
        <f t="shared" si="470"/>
        <v>68.497735328608201</v>
      </c>
      <c r="J1012" s="31">
        <f t="shared" si="471"/>
        <v>100</v>
      </c>
    </row>
    <row r="1013" spans="1:10">
      <c r="A1013" s="43" t="s">
        <v>152</v>
      </c>
      <c r="B1013" s="44" t="s">
        <v>726</v>
      </c>
      <c r="C1013" s="44" t="s">
        <v>153</v>
      </c>
      <c r="D1013" s="31">
        <v>6317.4</v>
      </c>
      <c r="E1013" s="31">
        <f>E1014</f>
        <v>6317.4</v>
      </c>
      <c r="F1013" s="31">
        <f t="shared" ref="F1013:H1013" si="489">F1014</f>
        <v>6317.3048799999997</v>
      </c>
      <c r="G1013" s="31">
        <f t="shared" si="489"/>
        <v>6317.3048799999997</v>
      </c>
      <c r="H1013" s="7">
        <f t="shared" si="489"/>
        <v>6317.3048799999997</v>
      </c>
      <c r="I1013" s="31">
        <f t="shared" si="470"/>
        <v>99.998494317282422</v>
      </c>
      <c r="J1013" s="31">
        <f t="shared" si="471"/>
        <v>100</v>
      </c>
    </row>
    <row r="1014" spans="1:10" ht="25.5">
      <c r="A1014" s="43" t="s">
        <v>154</v>
      </c>
      <c r="B1014" s="44" t="s">
        <v>726</v>
      </c>
      <c r="C1014" s="44" t="s">
        <v>155</v>
      </c>
      <c r="D1014" s="31">
        <v>6317.4</v>
      </c>
      <c r="E1014" s="31">
        <f>ведомство!H1606</f>
        <v>6317.4</v>
      </c>
      <c r="F1014" s="31">
        <f>ведомство!I1606</f>
        <v>6317.3048799999997</v>
      </c>
      <c r="G1014" s="31">
        <f>ведомство!J1606</f>
        <v>6317.3048799999997</v>
      </c>
      <c r="H1014" s="7">
        <f>ведомство!K1606</f>
        <v>6317.3048799999997</v>
      </c>
      <c r="I1014" s="31">
        <f t="shared" si="470"/>
        <v>99.998494317282422</v>
      </c>
      <c r="J1014" s="31">
        <f t="shared" si="471"/>
        <v>100</v>
      </c>
    </row>
    <row r="1015" spans="1:10" ht="25.5">
      <c r="A1015" s="43" t="s">
        <v>130</v>
      </c>
      <c r="B1015" s="44" t="s">
        <v>726</v>
      </c>
      <c r="C1015" s="44" t="s">
        <v>131</v>
      </c>
      <c r="D1015" s="31">
        <v>20800</v>
      </c>
      <c r="E1015" s="31">
        <f>E1016</f>
        <v>20800</v>
      </c>
      <c r="F1015" s="31">
        <f t="shared" ref="F1015:H1015" si="490">F1016</f>
        <v>12257.5</v>
      </c>
      <c r="G1015" s="31">
        <f t="shared" si="490"/>
        <v>12257.5</v>
      </c>
      <c r="H1015" s="7">
        <f t="shared" si="490"/>
        <v>12257.5</v>
      </c>
      <c r="I1015" s="31">
        <f t="shared" si="470"/>
        <v>58.93028846153846</v>
      </c>
      <c r="J1015" s="31">
        <f t="shared" si="471"/>
        <v>100</v>
      </c>
    </row>
    <row r="1016" spans="1:10">
      <c r="A1016" s="43" t="s">
        <v>132</v>
      </c>
      <c r="B1016" s="44" t="s">
        <v>726</v>
      </c>
      <c r="C1016" s="44" t="s">
        <v>133</v>
      </c>
      <c r="D1016" s="31">
        <v>20800</v>
      </c>
      <c r="E1016" s="31">
        <f>ведомство!H1608</f>
        <v>20800</v>
      </c>
      <c r="F1016" s="31">
        <f>ведомство!I1608</f>
        <v>12257.5</v>
      </c>
      <c r="G1016" s="31">
        <f>ведомство!J1608</f>
        <v>12257.5</v>
      </c>
      <c r="H1016" s="7">
        <f>ведомство!K1608</f>
        <v>12257.5</v>
      </c>
      <c r="I1016" s="31">
        <f t="shared" si="470"/>
        <v>58.93028846153846</v>
      </c>
      <c r="J1016" s="31">
        <f t="shared" si="471"/>
        <v>100</v>
      </c>
    </row>
    <row r="1017" spans="1:10">
      <c r="A1017" s="40" t="s">
        <v>0</v>
      </c>
      <c r="B1017" s="65" t="s">
        <v>0</v>
      </c>
      <c r="C1017" s="41" t="s">
        <v>0</v>
      </c>
      <c r="D1017" s="42" t="s">
        <v>0</v>
      </c>
      <c r="E1017" s="42"/>
      <c r="F1017" s="42"/>
      <c r="G1017" s="42"/>
      <c r="H1017" s="5"/>
      <c r="I1017" s="31"/>
      <c r="J1017" s="31"/>
    </row>
    <row r="1018" spans="1:10">
      <c r="A1018" s="40" t="s">
        <v>511</v>
      </c>
      <c r="B1018" s="41" t="s">
        <v>512</v>
      </c>
      <c r="C1018" s="41" t="s">
        <v>0</v>
      </c>
      <c r="D1018" s="42">
        <v>4500</v>
      </c>
      <c r="E1018" s="42">
        <f>E1019</f>
        <v>4500</v>
      </c>
      <c r="F1018" s="42">
        <f t="shared" ref="F1018:H1020" si="491">F1019</f>
        <v>1676.0809999999999</v>
      </c>
      <c r="G1018" s="42">
        <f t="shared" si="491"/>
        <v>1676.0809999999999</v>
      </c>
      <c r="H1018" s="5">
        <f t="shared" si="491"/>
        <v>1676.0808999999999</v>
      </c>
      <c r="I1018" s="42">
        <f t="shared" si="470"/>
        <v>37.246242222222222</v>
      </c>
      <c r="J1018" s="42">
        <f t="shared" si="471"/>
        <v>99.999994033701228</v>
      </c>
    </row>
    <row r="1019" spans="1:10">
      <c r="A1019" s="43" t="s">
        <v>485</v>
      </c>
      <c r="B1019" s="44" t="s">
        <v>513</v>
      </c>
      <c r="C1019" s="44" t="s">
        <v>0</v>
      </c>
      <c r="D1019" s="31">
        <v>4500</v>
      </c>
      <c r="E1019" s="31">
        <f>E1020</f>
        <v>4500</v>
      </c>
      <c r="F1019" s="31">
        <f t="shared" si="491"/>
        <v>1676.0809999999999</v>
      </c>
      <c r="G1019" s="31">
        <f t="shared" si="491"/>
        <v>1676.0809999999999</v>
      </c>
      <c r="H1019" s="7">
        <f t="shared" si="491"/>
        <v>1676.0808999999999</v>
      </c>
      <c r="I1019" s="31">
        <f t="shared" si="470"/>
        <v>37.246242222222222</v>
      </c>
      <c r="J1019" s="31">
        <f t="shared" si="471"/>
        <v>99.999994033701228</v>
      </c>
    </row>
    <row r="1020" spans="1:10">
      <c r="A1020" s="43" t="s">
        <v>152</v>
      </c>
      <c r="B1020" s="44" t="s">
        <v>513</v>
      </c>
      <c r="C1020" s="44" t="s">
        <v>153</v>
      </c>
      <c r="D1020" s="31">
        <v>4500</v>
      </c>
      <c r="E1020" s="31">
        <f>E1021</f>
        <v>4500</v>
      </c>
      <c r="F1020" s="31">
        <f t="shared" si="491"/>
        <v>1676.0809999999999</v>
      </c>
      <c r="G1020" s="31">
        <f t="shared" si="491"/>
        <v>1676.0809999999999</v>
      </c>
      <c r="H1020" s="7">
        <f t="shared" si="491"/>
        <v>1676.0808999999999</v>
      </c>
      <c r="I1020" s="31">
        <f t="shared" si="470"/>
        <v>37.246242222222222</v>
      </c>
      <c r="J1020" s="31">
        <f t="shared" si="471"/>
        <v>99.999994033701228</v>
      </c>
    </row>
    <row r="1021" spans="1:10" ht="25.5">
      <c r="A1021" s="43" t="s">
        <v>154</v>
      </c>
      <c r="B1021" s="44" t="s">
        <v>513</v>
      </c>
      <c r="C1021" s="44" t="s">
        <v>155</v>
      </c>
      <c r="D1021" s="31">
        <v>4500</v>
      </c>
      <c r="E1021" s="31">
        <f>ведомство!H1139</f>
        <v>4500</v>
      </c>
      <c r="F1021" s="31">
        <f>ведомство!I1139</f>
        <v>1676.0809999999999</v>
      </c>
      <c r="G1021" s="31">
        <f>ведомство!J1139</f>
        <v>1676.0809999999999</v>
      </c>
      <c r="H1021" s="7">
        <f>ведомство!K1139</f>
        <v>1676.0808999999999</v>
      </c>
      <c r="I1021" s="31">
        <f t="shared" si="470"/>
        <v>37.246242222222222</v>
      </c>
      <c r="J1021" s="31">
        <f t="shared" si="471"/>
        <v>99.999994033701228</v>
      </c>
    </row>
    <row r="1022" spans="1:10">
      <c r="A1022" s="40" t="s">
        <v>0</v>
      </c>
      <c r="B1022" s="65" t="s">
        <v>0</v>
      </c>
      <c r="C1022" s="41" t="s">
        <v>0</v>
      </c>
      <c r="D1022" s="42" t="s">
        <v>0</v>
      </c>
      <c r="E1022" s="42"/>
      <c r="F1022" s="42"/>
      <c r="G1022" s="42"/>
      <c r="H1022" s="5"/>
      <c r="I1022" s="31"/>
      <c r="J1022" s="31"/>
    </row>
    <row r="1023" spans="1:10" ht="38.25">
      <c r="A1023" s="40" t="s">
        <v>109</v>
      </c>
      <c r="B1023" s="41" t="s">
        <v>110</v>
      </c>
      <c r="C1023" s="41" t="s">
        <v>0</v>
      </c>
      <c r="D1023" s="42">
        <v>1078487.8</v>
      </c>
      <c r="E1023" s="42">
        <f>E1024+E1041+E1065</f>
        <v>1078487.75086</v>
      </c>
      <c r="F1023" s="42">
        <f t="shared" ref="F1023:H1023" si="492">F1024+F1041+F1065</f>
        <v>817169.82117999985</v>
      </c>
      <c r="G1023" s="42">
        <f t="shared" si="492"/>
        <v>816948.93082999985</v>
      </c>
      <c r="H1023" s="5">
        <f t="shared" si="492"/>
        <v>787789.73859000008</v>
      </c>
      <c r="I1023" s="42">
        <f t="shared" si="470"/>
        <v>73.045775249816828</v>
      </c>
      <c r="J1023" s="42">
        <f t="shared" si="471"/>
        <v>96.404653986416847</v>
      </c>
    </row>
    <row r="1024" spans="1:10">
      <c r="A1024" s="40" t="s">
        <v>111</v>
      </c>
      <c r="B1024" s="41" t="s">
        <v>112</v>
      </c>
      <c r="C1024" s="41" t="s">
        <v>0</v>
      </c>
      <c r="D1024" s="42">
        <v>860222.9</v>
      </c>
      <c r="E1024" s="42">
        <f>E1025+E1034+E1037</f>
        <v>860222.85086000012</v>
      </c>
      <c r="F1024" s="42">
        <f t="shared" ref="F1024:H1024" si="493">F1025+F1034+F1037</f>
        <v>642283.40892999992</v>
      </c>
      <c r="G1024" s="42">
        <f t="shared" si="493"/>
        <v>642283.40892999992</v>
      </c>
      <c r="H1024" s="5">
        <f t="shared" si="493"/>
        <v>620787.94717000006</v>
      </c>
      <c r="I1024" s="42">
        <f t="shared" si="470"/>
        <v>72.165944737386695</v>
      </c>
      <c r="J1024" s="42">
        <f t="shared" si="471"/>
        <v>96.653274635287588</v>
      </c>
    </row>
    <row r="1025" spans="1:10">
      <c r="A1025" s="43" t="s">
        <v>128</v>
      </c>
      <c r="B1025" s="44" t="s">
        <v>971</v>
      </c>
      <c r="C1025" s="44" t="s">
        <v>0</v>
      </c>
      <c r="D1025" s="31">
        <v>850674.1</v>
      </c>
      <c r="E1025" s="31">
        <f>E1026+E1028+E1030+E1032</f>
        <v>850674.10000000009</v>
      </c>
      <c r="F1025" s="31">
        <f t="shared" ref="F1025:H1025" si="494">F1026+F1028+F1030+F1032</f>
        <v>634739.03306999989</v>
      </c>
      <c r="G1025" s="31">
        <f t="shared" si="494"/>
        <v>634739.03306999989</v>
      </c>
      <c r="H1025" s="7">
        <f t="shared" si="494"/>
        <v>613243.57131000003</v>
      </c>
      <c r="I1025" s="31">
        <f t="shared" si="470"/>
        <v>72.089131585174627</v>
      </c>
      <c r="J1025" s="31">
        <f t="shared" si="471"/>
        <v>96.613496155099483</v>
      </c>
    </row>
    <row r="1026" spans="1:10" ht="38.25">
      <c r="A1026" s="43" t="s">
        <v>148</v>
      </c>
      <c r="B1026" s="44" t="s">
        <v>971</v>
      </c>
      <c r="C1026" s="44" t="s">
        <v>149</v>
      </c>
      <c r="D1026" s="31">
        <v>718418</v>
      </c>
      <c r="E1026" s="31">
        <f>E1027</f>
        <v>718418</v>
      </c>
      <c r="F1026" s="31">
        <f t="shared" ref="F1026:H1026" si="495">F1027</f>
        <v>531526.11306999996</v>
      </c>
      <c r="G1026" s="31">
        <f t="shared" si="495"/>
        <v>531526.11306999996</v>
      </c>
      <c r="H1026" s="7">
        <f t="shared" si="495"/>
        <v>511351.97081999999</v>
      </c>
      <c r="I1026" s="31">
        <f t="shared" si="470"/>
        <v>71.177499842709963</v>
      </c>
      <c r="J1026" s="31">
        <f t="shared" si="471"/>
        <v>96.204487088418347</v>
      </c>
    </row>
    <row r="1027" spans="1:10">
      <c r="A1027" s="43" t="s">
        <v>323</v>
      </c>
      <c r="B1027" s="44" t="s">
        <v>971</v>
      </c>
      <c r="C1027" s="44" t="s">
        <v>324</v>
      </c>
      <c r="D1027" s="31">
        <v>718418</v>
      </c>
      <c r="E1027" s="31">
        <f>ведомство!H2254</f>
        <v>718418</v>
      </c>
      <c r="F1027" s="31">
        <f>ведомство!I2254</f>
        <v>531526.11306999996</v>
      </c>
      <c r="G1027" s="31">
        <f>ведомство!J2254</f>
        <v>531526.11306999996</v>
      </c>
      <c r="H1027" s="7">
        <f>ведомство!K2254</f>
        <v>511351.97081999999</v>
      </c>
      <c r="I1027" s="31">
        <f t="shared" si="470"/>
        <v>71.177499842709963</v>
      </c>
      <c r="J1027" s="31">
        <f t="shared" si="471"/>
        <v>96.204487088418347</v>
      </c>
    </row>
    <row r="1028" spans="1:10">
      <c r="A1028" s="43" t="s">
        <v>152</v>
      </c>
      <c r="B1028" s="44" t="s">
        <v>971</v>
      </c>
      <c r="C1028" s="44" t="s">
        <v>153</v>
      </c>
      <c r="D1028" s="31">
        <v>55656.4</v>
      </c>
      <c r="E1028" s="31">
        <f>E1029</f>
        <v>55656.4</v>
      </c>
      <c r="F1028" s="31">
        <f t="shared" ref="F1028:H1028" si="496">F1029</f>
        <v>39306.487000000001</v>
      </c>
      <c r="G1028" s="31">
        <f t="shared" si="496"/>
        <v>39306.487000000001</v>
      </c>
      <c r="H1028" s="7">
        <f t="shared" si="496"/>
        <v>38142.489659999999</v>
      </c>
      <c r="I1028" s="31">
        <f t="shared" si="470"/>
        <v>68.532081952839206</v>
      </c>
      <c r="J1028" s="31">
        <f t="shared" si="471"/>
        <v>97.038663516279129</v>
      </c>
    </row>
    <row r="1029" spans="1:10" ht="25.5">
      <c r="A1029" s="43" t="s">
        <v>154</v>
      </c>
      <c r="B1029" s="44" t="s">
        <v>971</v>
      </c>
      <c r="C1029" s="44" t="s">
        <v>155</v>
      </c>
      <c r="D1029" s="31">
        <v>55656.4</v>
      </c>
      <c r="E1029" s="31">
        <f>ведомство!H2256</f>
        <v>55656.4</v>
      </c>
      <c r="F1029" s="31">
        <f>ведомство!I2256</f>
        <v>39306.487000000001</v>
      </c>
      <c r="G1029" s="31">
        <f>ведомство!J2256</f>
        <v>39306.487000000001</v>
      </c>
      <c r="H1029" s="7">
        <f>ведомство!K2256</f>
        <v>38142.489659999999</v>
      </c>
      <c r="I1029" s="31">
        <f t="shared" si="470"/>
        <v>68.532081952839206</v>
      </c>
      <c r="J1029" s="31">
        <f t="shared" si="471"/>
        <v>97.038663516279129</v>
      </c>
    </row>
    <row r="1030" spans="1:10" ht="25.5">
      <c r="A1030" s="43" t="s">
        <v>130</v>
      </c>
      <c r="B1030" s="44" t="s">
        <v>971</v>
      </c>
      <c r="C1030" s="44" t="s">
        <v>131</v>
      </c>
      <c r="D1030" s="31">
        <v>70224.800000000003</v>
      </c>
      <c r="E1030" s="31">
        <f>E1031</f>
        <v>70224.800000000003</v>
      </c>
      <c r="F1030" s="31">
        <f t="shared" ref="F1030:H1030" si="497">F1031</f>
        <v>58700</v>
      </c>
      <c r="G1030" s="31">
        <f t="shared" si="497"/>
        <v>58700</v>
      </c>
      <c r="H1030" s="7">
        <f t="shared" si="497"/>
        <v>58700</v>
      </c>
      <c r="I1030" s="31">
        <f t="shared" si="470"/>
        <v>83.58870370581333</v>
      </c>
      <c r="J1030" s="31">
        <f t="shared" si="471"/>
        <v>100</v>
      </c>
    </row>
    <row r="1031" spans="1:10">
      <c r="A1031" s="43" t="s">
        <v>132</v>
      </c>
      <c r="B1031" s="44" t="s">
        <v>971</v>
      </c>
      <c r="C1031" s="44" t="s">
        <v>133</v>
      </c>
      <c r="D1031" s="31">
        <v>70224.800000000003</v>
      </c>
      <c r="E1031" s="31">
        <f>ведомство!H2258</f>
        <v>70224.800000000003</v>
      </c>
      <c r="F1031" s="31">
        <f>ведомство!I2258</f>
        <v>58700</v>
      </c>
      <c r="G1031" s="31">
        <f>ведомство!J2258</f>
        <v>58700</v>
      </c>
      <c r="H1031" s="7">
        <f>ведомство!K2258</f>
        <v>58700</v>
      </c>
      <c r="I1031" s="31">
        <f t="shared" si="470"/>
        <v>83.58870370581333</v>
      </c>
      <c r="J1031" s="31">
        <f t="shared" si="471"/>
        <v>100</v>
      </c>
    </row>
    <row r="1032" spans="1:10">
      <c r="A1032" s="43" t="s">
        <v>160</v>
      </c>
      <c r="B1032" s="44" t="s">
        <v>971</v>
      </c>
      <c r="C1032" s="44" t="s">
        <v>161</v>
      </c>
      <c r="D1032" s="31">
        <v>6374.9</v>
      </c>
      <c r="E1032" s="31">
        <f>E1033</f>
        <v>6374.9</v>
      </c>
      <c r="F1032" s="31">
        <f t="shared" ref="F1032:H1032" si="498">F1033</f>
        <v>5206.433</v>
      </c>
      <c r="G1032" s="31">
        <f t="shared" si="498"/>
        <v>5206.433</v>
      </c>
      <c r="H1032" s="7">
        <f t="shared" si="498"/>
        <v>5049.1108299999996</v>
      </c>
      <c r="I1032" s="31">
        <f t="shared" si="470"/>
        <v>79.202980909504461</v>
      </c>
      <c r="J1032" s="31">
        <f t="shared" si="471"/>
        <v>96.978311830767822</v>
      </c>
    </row>
    <row r="1033" spans="1:10">
      <c r="A1033" s="43" t="s">
        <v>162</v>
      </c>
      <c r="B1033" s="44" t="s">
        <v>971</v>
      </c>
      <c r="C1033" s="44" t="s">
        <v>163</v>
      </c>
      <c r="D1033" s="31">
        <v>6374.9</v>
      </c>
      <c r="E1033" s="31">
        <f>ведомство!H2260</f>
        <v>6374.9</v>
      </c>
      <c r="F1033" s="31">
        <f>ведомство!I2260</f>
        <v>5206.433</v>
      </c>
      <c r="G1033" s="31">
        <f>ведомство!J2260</f>
        <v>5206.433</v>
      </c>
      <c r="H1033" s="7">
        <f>ведомство!K2260</f>
        <v>5049.1108299999996</v>
      </c>
      <c r="I1033" s="31">
        <f t="shared" si="470"/>
        <v>79.202980909504461</v>
      </c>
      <c r="J1033" s="31">
        <f t="shared" si="471"/>
        <v>96.978311830767822</v>
      </c>
    </row>
    <row r="1034" spans="1:10" ht="25.5">
      <c r="A1034" s="43" t="s">
        <v>113</v>
      </c>
      <c r="B1034" s="44" t="s">
        <v>114</v>
      </c>
      <c r="C1034" s="44" t="s">
        <v>0</v>
      </c>
      <c r="D1034" s="31">
        <v>1531.3</v>
      </c>
      <c r="E1034" s="31">
        <f>E1035</f>
        <v>1531.2508600000001</v>
      </c>
      <c r="F1034" s="31">
        <f t="shared" ref="F1034:H1035" si="499">F1035</f>
        <v>1531.2508600000001</v>
      </c>
      <c r="G1034" s="31">
        <f t="shared" si="499"/>
        <v>1531.2508600000001</v>
      </c>
      <c r="H1034" s="7">
        <f t="shared" si="499"/>
        <v>1531.2508600000001</v>
      </c>
      <c r="I1034" s="31">
        <f t="shared" si="470"/>
        <v>100</v>
      </c>
      <c r="J1034" s="31">
        <f t="shared" si="471"/>
        <v>100</v>
      </c>
    </row>
    <row r="1035" spans="1:10">
      <c r="A1035" s="43" t="s">
        <v>115</v>
      </c>
      <c r="B1035" s="44" t="s">
        <v>114</v>
      </c>
      <c r="C1035" s="44" t="s">
        <v>116</v>
      </c>
      <c r="D1035" s="31">
        <v>1531.3</v>
      </c>
      <c r="E1035" s="31">
        <f>E1036</f>
        <v>1531.2508600000001</v>
      </c>
      <c r="F1035" s="31">
        <f t="shared" si="499"/>
        <v>1531.2508600000001</v>
      </c>
      <c r="G1035" s="31">
        <f t="shared" si="499"/>
        <v>1531.2508600000001</v>
      </c>
      <c r="H1035" s="7">
        <f t="shared" si="499"/>
        <v>1531.2508600000001</v>
      </c>
      <c r="I1035" s="31">
        <f t="shared" si="470"/>
        <v>100</v>
      </c>
      <c r="J1035" s="31">
        <f t="shared" si="471"/>
        <v>100</v>
      </c>
    </row>
    <row r="1036" spans="1:10" ht="63.75">
      <c r="A1036" s="43" t="s">
        <v>117</v>
      </c>
      <c r="B1036" s="44" t="s">
        <v>114</v>
      </c>
      <c r="C1036" s="44" t="s">
        <v>118</v>
      </c>
      <c r="D1036" s="31">
        <v>1531.3</v>
      </c>
      <c r="E1036" s="31">
        <f>ведомство!H24</f>
        <v>1531.2508600000001</v>
      </c>
      <c r="F1036" s="31">
        <f>ведомство!I24</f>
        <v>1531.2508600000001</v>
      </c>
      <c r="G1036" s="31">
        <f>ведомство!J24</f>
        <v>1531.2508600000001</v>
      </c>
      <c r="H1036" s="7">
        <f>ведомство!K24</f>
        <v>1531.2508600000001</v>
      </c>
      <c r="I1036" s="31">
        <f t="shared" si="470"/>
        <v>100</v>
      </c>
      <c r="J1036" s="31">
        <f t="shared" si="471"/>
        <v>100</v>
      </c>
    </row>
    <row r="1037" spans="1:10">
      <c r="A1037" s="43" t="s">
        <v>972</v>
      </c>
      <c r="B1037" s="44" t="s">
        <v>973</v>
      </c>
      <c r="C1037" s="44" t="s">
        <v>0</v>
      </c>
      <c r="D1037" s="31">
        <v>8017.5</v>
      </c>
      <c r="E1037" s="31">
        <f>E1038</f>
        <v>8017.5</v>
      </c>
      <c r="F1037" s="31">
        <f t="shared" ref="F1037:H1038" si="500">F1038</f>
        <v>6013.125</v>
      </c>
      <c r="G1037" s="31">
        <f t="shared" si="500"/>
        <v>6013.125</v>
      </c>
      <c r="H1037" s="7">
        <f t="shared" si="500"/>
        <v>6013.125</v>
      </c>
      <c r="I1037" s="31">
        <f t="shared" si="470"/>
        <v>75</v>
      </c>
      <c r="J1037" s="31">
        <f t="shared" si="471"/>
        <v>100</v>
      </c>
    </row>
    <row r="1038" spans="1:10" ht="25.5">
      <c r="A1038" s="43" t="s">
        <v>130</v>
      </c>
      <c r="B1038" s="44" t="s">
        <v>973</v>
      </c>
      <c r="C1038" s="44" t="s">
        <v>131</v>
      </c>
      <c r="D1038" s="31">
        <v>8017.5</v>
      </c>
      <c r="E1038" s="31">
        <f>E1039</f>
        <v>8017.5</v>
      </c>
      <c r="F1038" s="31">
        <f t="shared" si="500"/>
        <v>6013.125</v>
      </c>
      <c r="G1038" s="31">
        <f t="shared" si="500"/>
        <v>6013.125</v>
      </c>
      <c r="H1038" s="7">
        <f t="shared" si="500"/>
        <v>6013.125</v>
      </c>
      <c r="I1038" s="31">
        <f t="shared" ref="I1038:I1101" si="501">H1038/E1038*100</f>
        <v>75</v>
      </c>
      <c r="J1038" s="31">
        <f t="shared" ref="J1038:J1101" si="502">H1038/F1038*100</f>
        <v>100</v>
      </c>
    </row>
    <row r="1039" spans="1:10" ht="25.5">
      <c r="A1039" s="43" t="s">
        <v>248</v>
      </c>
      <c r="B1039" s="44" t="s">
        <v>973</v>
      </c>
      <c r="C1039" s="44" t="s">
        <v>249</v>
      </c>
      <c r="D1039" s="31">
        <v>8017.5</v>
      </c>
      <c r="E1039" s="31">
        <f>ведомство!H2263</f>
        <v>8017.5</v>
      </c>
      <c r="F1039" s="31">
        <f>ведомство!I2263</f>
        <v>6013.125</v>
      </c>
      <c r="G1039" s="31">
        <f>ведомство!J2263</f>
        <v>6013.125</v>
      </c>
      <c r="H1039" s="7">
        <f>ведомство!K2263</f>
        <v>6013.125</v>
      </c>
      <c r="I1039" s="31">
        <f t="shared" si="501"/>
        <v>75</v>
      </c>
      <c r="J1039" s="31">
        <f t="shared" si="502"/>
        <v>100</v>
      </c>
    </row>
    <row r="1040" spans="1:10">
      <c r="A1040" s="40" t="s">
        <v>0</v>
      </c>
      <c r="B1040" s="65" t="s">
        <v>0</v>
      </c>
      <c r="C1040" s="41" t="s">
        <v>0</v>
      </c>
      <c r="D1040" s="42" t="s">
        <v>0</v>
      </c>
      <c r="E1040" s="42"/>
      <c r="F1040" s="42"/>
      <c r="G1040" s="42"/>
      <c r="H1040" s="5"/>
      <c r="I1040" s="31"/>
      <c r="J1040" s="31"/>
    </row>
    <row r="1041" spans="1:10" ht="38.25">
      <c r="A1041" s="40" t="s">
        <v>230</v>
      </c>
      <c r="B1041" s="41" t="s">
        <v>231</v>
      </c>
      <c r="C1041" s="41" t="s">
        <v>0</v>
      </c>
      <c r="D1041" s="42">
        <v>208445</v>
      </c>
      <c r="E1041" s="42">
        <f>E1042+E1051+E1054</f>
        <v>208445</v>
      </c>
      <c r="F1041" s="42">
        <f t="shared" ref="F1041:H1041" si="503">F1042+F1051+F1054</f>
        <v>167434.21224999998</v>
      </c>
      <c r="G1041" s="42">
        <f t="shared" si="503"/>
        <v>167213.32190000001</v>
      </c>
      <c r="H1041" s="5">
        <f t="shared" si="503"/>
        <v>159596.57287</v>
      </c>
      <c r="I1041" s="42">
        <f t="shared" si="501"/>
        <v>76.565315968241023</v>
      </c>
      <c r="J1041" s="42">
        <f t="shared" si="502"/>
        <v>95.318973778012932</v>
      </c>
    </row>
    <row r="1042" spans="1:10">
      <c r="A1042" s="43" t="s">
        <v>128</v>
      </c>
      <c r="B1042" s="44" t="s">
        <v>965</v>
      </c>
      <c r="C1042" s="44" t="s">
        <v>0</v>
      </c>
      <c r="D1042" s="31">
        <v>158342.39999999999</v>
      </c>
      <c r="E1042" s="31">
        <f>E1043+E1045+E1047+E1049</f>
        <v>158342.40000000002</v>
      </c>
      <c r="F1042" s="31">
        <f t="shared" ref="F1042:H1042" si="504">F1043+F1045+F1047+F1049</f>
        <v>122087.8</v>
      </c>
      <c r="G1042" s="31">
        <f t="shared" si="504"/>
        <v>122087.8</v>
      </c>
      <c r="H1042" s="7">
        <f t="shared" si="504"/>
        <v>117878.85624000001</v>
      </c>
      <c r="I1042" s="31">
        <f t="shared" si="501"/>
        <v>74.4455409542864</v>
      </c>
      <c r="J1042" s="31">
        <f t="shared" si="502"/>
        <v>96.552527148494775</v>
      </c>
    </row>
    <row r="1043" spans="1:10" ht="38.25">
      <c r="A1043" s="43" t="s">
        <v>148</v>
      </c>
      <c r="B1043" s="44" t="s">
        <v>965</v>
      </c>
      <c r="C1043" s="44" t="s">
        <v>149</v>
      </c>
      <c r="D1043" s="31">
        <v>51394.9</v>
      </c>
      <c r="E1043" s="31">
        <f>E1044</f>
        <v>51394.9</v>
      </c>
      <c r="F1043" s="31">
        <f t="shared" ref="F1043:H1043" si="505">F1044</f>
        <v>38810.300000000003</v>
      </c>
      <c r="G1043" s="31">
        <f t="shared" si="505"/>
        <v>38810.300000000003</v>
      </c>
      <c r="H1043" s="7">
        <f t="shared" si="505"/>
        <v>37764.8776</v>
      </c>
      <c r="I1043" s="31">
        <f t="shared" si="501"/>
        <v>73.47981531241426</v>
      </c>
      <c r="J1043" s="31">
        <f t="shared" si="502"/>
        <v>97.306327444003259</v>
      </c>
    </row>
    <row r="1044" spans="1:10">
      <c r="A1044" s="43" t="s">
        <v>323</v>
      </c>
      <c r="B1044" s="44" t="s">
        <v>965</v>
      </c>
      <c r="C1044" s="44" t="s">
        <v>324</v>
      </c>
      <c r="D1044" s="31">
        <v>51394.9</v>
      </c>
      <c r="E1044" s="31">
        <f>ведомство!H2223</f>
        <v>51394.9</v>
      </c>
      <c r="F1044" s="31">
        <f>ведомство!I2223</f>
        <v>38810.300000000003</v>
      </c>
      <c r="G1044" s="31">
        <f>ведомство!J2223</f>
        <v>38810.300000000003</v>
      </c>
      <c r="H1044" s="7">
        <f>ведомство!K2223</f>
        <v>37764.8776</v>
      </c>
      <c r="I1044" s="31">
        <f t="shared" si="501"/>
        <v>73.47981531241426</v>
      </c>
      <c r="J1044" s="31">
        <f t="shared" si="502"/>
        <v>97.306327444003259</v>
      </c>
    </row>
    <row r="1045" spans="1:10">
      <c r="A1045" s="43" t="s">
        <v>152</v>
      </c>
      <c r="B1045" s="44" t="s">
        <v>965</v>
      </c>
      <c r="C1045" s="44" t="s">
        <v>153</v>
      </c>
      <c r="D1045" s="31">
        <v>20576.7</v>
      </c>
      <c r="E1045" s="31">
        <f>E1046</f>
        <v>20576.7</v>
      </c>
      <c r="F1045" s="31">
        <f t="shared" ref="F1045:H1045" si="506">F1046</f>
        <v>15841.1</v>
      </c>
      <c r="G1045" s="31">
        <f t="shared" si="506"/>
        <v>15841.1</v>
      </c>
      <c r="H1045" s="7">
        <f t="shared" si="506"/>
        <v>12850.52802</v>
      </c>
      <c r="I1045" s="31">
        <f t="shared" si="501"/>
        <v>62.451841257344462</v>
      </c>
      <c r="J1045" s="31">
        <f t="shared" si="502"/>
        <v>81.12143740018054</v>
      </c>
    </row>
    <row r="1046" spans="1:10" ht="25.5">
      <c r="A1046" s="43" t="s">
        <v>154</v>
      </c>
      <c r="B1046" s="44" t="s">
        <v>965</v>
      </c>
      <c r="C1046" s="44" t="s">
        <v>155</v>
      </c>
      <c r="D1046" s="31">
        <v>20576.7</v>
      </c>
      <c r="E1046" s="31">
        <f>ведомство!H2225</f>
        <v>20576.7</v>
      </c>
      <c r="F1046" s="31">
        <f>ведомство!I2225</f>
        <v>15841.1</v>
      </c>
      <c r="G1046" s="31">
        <f>ведомство!J2225</f>
        <v>15841.1</v>
      </c>
      <c r="H1046" s="7">
        <f>ведомство!K2225</f>
        <v>12850.52802</v>
      </c>
      <c r="I1046" s="31">
        <f t="shared" si="501"/>
        <v>62.451841257344462</v>
      </c>
      <c r="J1046" s="31">
        <f t="shared" si="502"/>
        <v>81.12143740018054</v>
      </c>
    </row>
    <row r="1047" spans="1:10" ht="25.5">
      <c r="A1047" s="43" t="s">
        <v>130</v>
      </c>
      <c r="B1047" s="44" t="s">
        <v>965</v>
      </c>
      <c r="C1047" s="44" t="s">
        <v>131</v>
      </c>
      <c r="D1047" s="31">
        <v>84823.2</v>
      </c>
      <c r="E1047" s="31">
        <f>E1048</f>
        <v>84823.200000000012</v>
      </c>
      <c r="F1047" s="31">
        <f t="shared" ref="F1047:H1047" si="507">F1048</f>
        <v>66275.600000000006</v>
      </c>
      <c r="G1047" s="31">
        <f t="shared" si="507"/>
        <v>66275.600000000006</v>
      </c>
      <c r="H1047" s="7">
        <f t="shared" si="507"/>
        <v>66275.600000000006</v>
      </c>
      <c r="I1047" s="31">
        <f t="shared" si="501"/>
        <v>78.133812447537935</v>
      </c>
      <c r="J1047" s="31">
        <f t="shared" si="502"/>
        <v>100</v>
      </c>
    </row>
    <row r="1048" spans="1:10">
      <c r="A1048" s="43" t="s">
        <v>132</v>
      </c>
      <c r="B1048" s="44" t="s">
        <v>965</v>
      </c>
      <c r="C1048" s="44" t="s">
        <v>133</v>
      </c>
      <c r="D1048" s="31">
        <v>84823.2</v>
      </c>
      <c r="E1048" s="31">
        <f>ведомство!H2227+ведомство!H2278</f>
        <v>84823.200000000012</v>
      </c>
      <c r="F1048" s="31">
        <f>ведомство!I2227+ведомство!I2278</f>
        <v>66275.600000000006</v>
      </c>
      <c r="G1048" s="31">
        <f>ведомство!J2227+ведомство!J2278</f>
        <v>66275.600000000006</v>
      </c>
      <c r="H1048" s="7">
        <f>ведомство!K2227+ведомство!K2278</f>
        <v>66275.600000000006</v>
      </c>
      <c r="I1048" s="31">
        <f t="shared" si="501"/>
        <v>78.133812447537935</v>
      </c>
      <c r="J1048" s="31">
        <f t="shared" si="502"/>
        <v>100</v>
      </c>
    </row>
    <row r="1049" spans="1:10">
      <c r="A1049" s="43" t="s">
        <v>160</v>
      </c>
      <c r="B1049" s="44" t="s">
        <v>965</v>
      </c>
      <c r="C1049" s="44" t="s">
        <v>161</v>
      </c>
      <c r="D1049" s="31">
        <v>1547.6</v>
      </c>
      <c r="E1049" s="31">
        <f>E1050</f>
        <v>1547.6000000000001</v>
      </c>
      <c r="F1049" s="31">
        <f t="shared" ref="F1049:H1049" si="508">F1050</f>
        <v>1160.8</v>
      </c>
      <c r="G1049" s="31">
        <f t="shared" si="508"/>
        <v>1160.8</v>
      </c>
      <c r="H1049" s="7">
        <f t="shared" si="508"/>
        <v>987.85062000000005</v>
      </c>
      <c r="I1049" s="31">
        <f t="shared" si="501"/>
        <v>63.831133367795289</v>
      </c>
      <c r="J1049" s="31">
        <f t="shared" si="502"/>
        <v>85.100845968297733</v>
      </c>
    </row>
    <row r="1050" spans="1:10">
      <c r="A1050" s="43" t="s">
        <v>162</v>
      </c>
      <c r="B1050" s="44" t="s">
        <v>965</v>
      </c>
      <c r="C1050" s="44" t="s">
        <v>163</v>
      </c>
      <c r="D1050" s="31">
        <v>1547.6</v>
      </c>
      <c r="E1050" s="31">
        <f>ведомство!H2229</f>
        <v>1547.6000000000001</v>
      </c>
      <c r="F1050" s="31">
        <f>ведомство!I2229</f>
        <v>1160.8</v>
      </c>
      <c r="G1050" s="31">
        <f>ведомство!J2229</f>
        <v>1160.8</v>
      </c>
      <c r="H1050" s="7">
        <f>ведомство!K2229</f>
        <v>987.85062000000005</v>
      </c>
      <c r="I1050" s="31">
        <f t="shared" si="501"/>
        <v>63.831133367795289</v>
      </c>
      <c r="J1050" s="31">
        <f t="shared" si="502"/>
        <v>85.100845968297733</v>
      </c>
    </row>
    <row r="1051" spans="1:10" ht="38.25">
      <c r="A1051" s="43" t="s">
        <v>232</v>
      </c>
      <c r="B1051" s="44" t="s">
        <v>233</v>
      </c>
      <c r="C1051" s="44" t="s">
        <v>0</v>
      </c>
      <c r="D1051" s="31">
        <v>1278.9000000000001</v>
      </c>
      <c r="E1051" s="31">
        <f>E1052</f>
        <v>1278.9000000000001</v>
      </c>
      <c r="F1051" s="31">
        <f t="shared" ref="F1051:H1052" si="509">F1052</f>
        <v>1160.4000000000001</v>
      </c>
      <c r="G1051" s="31">
        <f t="shared" si="509"/>
        <v>939.50964999999997</v>
      </c>
      <c r="H1051" s="7">
        <f t="shared" si="509"/>
        <v>934.33294999999998</v>
      </c>
      <c r="I1051" s="31">
        <f t="shared" si="501"/>
        <v>73.057545546954401</v>
      </c>
      <c r="J1051" s="31">
        <f t="shared" si="502"/>
        <v>80.518179076180616</v>
      </c>
    </row>
    <row r="1052" spans="1:10">
      <c r="A1052" s="43" t="s">
        <v>152</v>
      </c>
      <c r="B1052" s="44" t="s">
        <v>233</v>
      </c>
      <c r="C1052" s="44" t="s">
        <v>153</v>
      </c>
      <c r="D1052" s="31">
        <v>1278.9000000000001</v>
      </c>
      <c r="E1052" s="31">
        <f>E1053</f>
        <v>1278.9000000000001</v>
      </c>
      <c r="F1052" s="31">
        <f t="shared" si="509"/>
        <v>1160.4000000000001</v>
      </c>
      <c r="G1052" s="31">
        <f t="shared" si="509"/>
        <v>939.50964999999997</v>
      </c>
      <c r="H1052" s="7">
        <f t="shared" si="509"/>
        <v>934.33294999999998</v>
      </c>
      <c r="I1052" s="31">
        <f t="shared" si="501"/>
        <v>73.057545546954401</v>
      </c>
      <c r="J1052" s="31">
        <f t="shared" si="502"/>
        <v>80.518179076180616</v>
      </c>
    </row>
    <row r="1053" spans="1:10" ht="25.5">
      <c r="A1053" s="43" t="s">
        <v>234</v>
      </c>
      <c r="B1053" s="44" t="s">
        <v>233</v>
      </c>
      <c r="C1053" s="44" t="s">
        <v>235</v>
      </c>
      <c r="D1053" s="31">
        <v>1278.9000000000001</v>
      </c>
      <c r="E1053" s="31">
        <f>ведомство!H274+ведомство!H1240+ведомство!H1555</f>
        <v>1278.9000000000001</v>
      </c>
      <c r="F1053" s="31">
        <f>ведомство!I274+ведомство!I1240+ведомство!I1555</f>
        <v>1160.4000000000001</v>
      </c>
      <c r="G1053" s="31">
        <f>ведомство!J274+ведомство!J1240+ведомство!J1555</f>
        <v>939.50964999999997</v>
      </c>
      <c r="H1053" s="7">
        <f>ведомство!K274+ведомство!K1240+ведомство!K1555</f>
        <v>934.33294999999998</v>
      </c>
      <c r="I1053" s="31">
        <f t="shared" si="501"/>
        <v>73.057545546954401</v>
      </c>
      <c r="J1053" s="31">
        <f t="shared" si="502"/>
        <v>80.518179076180616</v>
      </c>
    </row>
    <row r="1054" spans="1:10" ht="38.25">
      <c r="A1054" s="43" t="s">
        <v>966</v>
      </c>
      <c r="B1054" s="44" t="s">
        <v>967</v>
      </c>
      <c r="C1054" s="44" t="s">
        <v>0</v>
      </c>
      <c r="D1054" s="31">
        <v>48823.7</v>
      </c>
      <c r="E1054" s="31">
        <f>E1055+E1057+E1060+E1062</f>
        <v>48823.7</v>
      </c>
      <c r="F1054" s="31">
        <f t="shared" ref="F1054:H1054" si="510">F1055+F1057+F1060+F1062</f>
        <v>44186.01225</v>
      </c>
      <c r="G1054" s="31">
        <f t="shared" si="510"/>
        <v>44186.01225</v>
      </c>
      <c r="H1054" s="7">
        <f t="shared" si="510"/>
        <v>40783.383679999999</v>
      </c>
      <c r="I1054" s="31">
        <f t="shared" si="501"/>
        <v>83.531939775150192</v>
      </c>
      <c r="J1054" s="31">
        <f t="shared" si="502"/>
        <v>92.299308317871564</v>
      </c>
    </row>
    <row r="1055" spans="1:10" ht="38.25">
      <c r="A1055" s="43" t="s">
        <v>148</v>
      </c>
      <c r="B1055" s="44" t="s">
        <v>967</v>
      </c>
      <c r="C1055" s="44" t="s">
        <v>149</v>
      </c>
      <c r="D1055" s="31">
        <v>295</v>
      </c>
      <c r="E1055" s="31">
        <f>E1056</f>
        <v>295</v>
      </c>
      <c r="F1055" s="31">
        <f t="shared" ref="F1055:H1055" si="511">F1056</f>
        <v>295</v>
      </c>
      <c r="G1055" s="31">
        <f t="shared" si="511"/>
        <v>295</v>
      </c>
      <c r="H1055" s="7">
        <f t="shared" si="511"/>
        <v>295</v>
      </c>
      <c r="I1055" s="31">
        <f t="shared" si="501"/>
        <v>100</v>
      </c>
      <c r="J1055" s="31">
        <f t="shared" si="502"/>
        <v>100</v>
      </c>
    </row>
    <row r="1056" spans="1:10">
      <c r="A1056" s="43" t="s">
        <v>323</v>
      </c>
      <c r="B1056" s="44" t="s">
        <v>967</v>
      </c>
      <c r="C1056" s="44" t="s">
        <v>324</v>
      </c>
      <c r="D1056" s="31">
        <v>295</v>
      </c>
      <c r="E1056" s="31">
        <f>ведомство!H2232</f>
        <v>295</v>
      </c>
      <c r="F1056" s="31">
        <f>ведомство!I2232</f>
        <v>295</v>
      </c>
      <c r="G1056" s="31">
        <f>ведомство!J2232</f>
        <v>295</v>
      </c>
      <c r="H1056" s="7">
        <f>ведомство!K2232</f>
        <v>295</v>
      </c>
      <c r="I1056" s="31">
        <f t="shared" si="501"/>
        <v>100</v>
      </c>
      <c r="J1056" s="31">
        <f t="shared" si="502"/>
        <v>100</v>
      </c>
    </row>
    <row r="1057" spans="1:10">
      <c r="A1057" s="43" t="s">
        <v>152</v>
      </c>
      <c r="B1057" s="44" t="s">
        <v>967</v>
      </c>
      <c r="C1057" s="44" t="s">
        <v>153</v>
      </c>
      <c r="D1057" s="31">
        <v>43743.8</v>
      </c>
      <c r="E1057" s="31">
        <f>E1058+E1059</f>
        <v>43820.932249999998</v>
      </c>
      <c r="F1057" s="31">
        <f t="shared" ref="F1057:H1057" si="512">F1058+F1059</f>
        <v>43681.01225</v>
      </c>
      <c r="G1057" s="31">
        <f t="shared" si="512"/>
        <v>43681.01225</v>
      </c>
      <c r="H1057" s="7">
        <f t="shared" si="512"/>
        <v>40278.383679999999</v>
      </c>
      <c r="I1057" s="31">
        <f t="shared" si="501"/>
        <v>91.915853022501594</v>
      </c>
      <c r="J1057" s="31">
        <f t="shared" si="502"/>
        <v>92.21027994835444</v>
      </c>
    </row>
    <row r="1058" spans="1:10" ht="25.5">
      <c r="A1058" s="43" t="s">
        <v>234</v>
      </c>
      <c r="B1058" s="44" t="s">
        <v>967</v>
      </c>
      <c r="C1058" s="44" t="s">
        <v>235</v>
      </c>
      <c r="D1058" s="31">
        <v>34823.699999999997</v>
      </c>
      <c r="E1058" s="31">
        <f>ведомство!H2234</f>
        <v>34823.699999999997</v>
      </c>
      <c r="F1058" s="31">
        <f>ведомство!I2234</f>
        <v>34823.699999999997</v>
      </c>
      <c r="G1058" s="31">
        <f>ведомство!J2234</f>
        <v>34823.699999999997</v>
      </c>
      <c r="H1058" s="7">
        <f>ведомство!K2234</f>
        <v>34823.699999999997</v>
      </c>
      <c r="I1058" s="31">
        <f t="shared" si="501"/>
        <v>100</v>
      </c>
      <c r="J1058" s="31">
        <f t="shared" si="502"/>
        <v>100</v>
      </c>
    </row>
    <row r="1059" spans="1:10" ht="25.5">
      <c r="A1059" s="43" t="s">
        <v>154</v>
      </c>
      <c r="B1059" s="44" t="s">
        <v>967</v>
      </c>
      <c r="C1059" s="44" t="s">
        <v>155</v>
      </c>
      <c r="D1059" s="31">
        <v>8920.1</v>
      </c>
      <c r="E1059" s="31">
        <f>ведомство!H2235</f>
        <v>8997.2322499999991</v>
      </c>
      <c r="F1059" s="31">
        <f>ведомство!I2235</f>
        <v>8857.3122500000009</v>
      </c>
      <c r="G1059" s="31">
        <f>ведомство!J2235</f>
        <v>8857.3122500000009</v>
      </c>
      <c r="H1059" s="7">
        <f>ведомство!K2235</f>
        <v>5454.6836800000001</v>
      </c>
      <c r="I1059" s="31">
        <f t="shared" si="501"/>
        <v>60.626240697521183</v>
      </c>
      <c r="J1059" s="31">
        <f t="shared" si="502"/>
        <v>61.583960529335513</v>
      </c>
    </row>
    <row r="1060" spans="1:10">
      <c r="A1060" s="43" t="s">
        <v>156</v>
      </c>
      <c r="B1060" s="44" t="s">
        <v>967</v>
      </c>
      <c r="C1060" s="44" t="s">
        <v>157</v>
      </c>
      <c r="D1060" s="31">
        <v>10</v>
      </c>
      <c r="E1060" s="31">
        <f>E1061</f>
        <v>10</v>
      </c>
      <c r="F1060" s="31">
        <f t="shared" ref="F1060:H1060" si="513">F1061</f>
        <v>210</v>
      </c>
      <c r="G1060" s="31">
        <f t="shared" si="513"/>
        <v>210</v>
      </c>
      <c r="H1060" s="7">
        <f t="shared" si="513"/>
        <v>210</v>
      </c>
      <c r="I1060" s="31">
        <f t="shared" si="501"/>
        <v>2100</v>
      </c>
      <c r="J1060" s="31">
        <f t="shared" si="502"/>
        <v>100</v>
      </c>
    </row>
    <row r="1061" spans="1:10">
      <c r="A1061" s="43" t="s">
        <v>158</v>
      </c>
      <c r="B1061" s="44" t="s">
        <v>967</v>
      </c>
      <c r="C1061" s="44" t="s">
        <v>159</v>
      </c>
      <c r="D1061" s="31">
        <v>10</v>
      </c>
      <c r="E1061" s="31">
        <f>ведомство!H2237</f>
        <v>10</v>
      </c>
      <c r="F1061" s="31">
        <f>ведомство!I2237</f>
        <v>210</v>
      </c>
      <c r="G1061" s="31">
        <f>ведомство!J2237</f>
        <v>210</v>
      </c>
      <c r="H1061" s="7">
        <f>ведомство!K2237</f>
        <v>210</v>
      </c>
      <c r="I1061" s="31">
        <f t="shared" si="501"/>
        <v>2100</v>
      </c>
      <c r="J1061" s="31">
        <f t="shared" si="502"/>
        <v>100</v>
      </c>
    </row>
    <row r="1062" spans="1:10">
      <c r="A1062" s="43" t="s">
        <v>160</v>
      </c>
      <c r="B1062" s="44" t="s">
        <v>967</v>
      </c>
      <c r="C1062" s="44" t="s">
        <v>161</v>
      </c>
      <c r="D1062" s="31">
        <v>4774.8999999999996</v>
      </c>
      <c r="E1062" s="31">
        <f>E1063</f>
        <v>4697.76775</v>
      </c>
      <c r="F1062" s="31">
        <f t="shared" ref="F1062:H1062" si="514">F1063</f>
        <v>0</v>
      </c>
      <c r="G1062" s="31">
        <f t="shared" si="514"/>
        <v>0</v>
      </c>
      <c r="H1062" s="7">
        <f t="shared" si="514"/>
        <v>0</v>
      </c>
      <c r="I1062" s="31">
        <f t="shared" si="501"/>
        <v>0</v>
      </c>
      <c r="J1062" s="31">
        <v>0</v>
      </c>
    </row>
    <row r="1063" spans="1:10">
      <c r="A1063" s="43" t="s">
        <v>434</v>
      </c>
      <c r="B1063" s="44" t="s">
        <v>967</v>
      </c>
      <c r="C1063" s="44" t="s">
        <v>435</v>
      </c>
      <c r="D1063" s="31">
        <v>4774.8999999999996</v>
      </c>
      <c r="E1063" s="31">
        <f>ведомство!H2239</f>
        <v>4697.76775</v>
      </c>
      <c r="F1063" s="31">
        <f>ведомство!I2239</f>
        <v>0</v>
      </c>
      <c r="G1063" s="31">
        <f>ведомство!J2239</f>
        <v>0</v>
      </c>
      <c r="H1063" s="7">
        <f>ведомство!K2239</f>
        <v>0</v>
      </c>
      <c r="I1063" s="31">
        <f t="shared" si="501"/>
        <v>0</v>
      </c>
      <c r="J1063" s="31">
        <v>0</v>
      </c>
    </row>
    <row r="1064" spans="1:10">
      <c r="A1064" s="40" t="s">
        <v>0</v>
      </c>
      <c r="B1064" s="65" t="s">
        <v>0</v>
      </c>
      <c r="C1064" s="41" t="s">
        <v>0</v>
      </c>
      <c r="D1064" s="42" t="s">
        <v>0</v>
      </c>
      <c r="E1064" s="42"/>
      <c r="F1064" s="42"/>
      <c r="G1064" s="42"/>
      <c r="H1064" s="5"/>
      <c r="I1064" s="31"/>
      <c r="J1064" s="31"/>
    </row>
    <row r="1065" spans="1:10" ht="25.5">
      <c r="A1065" s="40" t="s">
        <v>968</v>
      </c>
      <c r="B1065" s="41" t="s">
        <v>969</v>
      </c>
      <c r="C1065" s="41" t="s">
        <v>0</v>
      </c>
      <c r="D1065" s="42">
        <v>9819.9</v>
      </c>
      <c r="E1065" s="42">
        <f>E1066</f>
        <v>9819.9</v>
      </c>
      <c r="F1065" s="42">
        <f t="shared" ref="F1065:H1065" si="515">F1066</f>
        <v>7452.2000000000007</v>
      </c>
      <c r="G1065" s="42">
        <f t="shared" si="515"/>
        <v>7452.2000000000007</v>
      </c>
      <c r="H1065" s="5">
        <f t="shared" si="515"/>
        <v>7405.2185500000005</v>
      </c>
      <c r="I1065" s="42">
        <f t="shared" si="501"/>
        <v>75.410325461562749</v>
      </c>
      <c r="J1065" s="42">
        <f t="shared" si="502"/>
        <v>99.369562679477198</v>
      </c>
    </row>
    <row r="1066" spans="1:10">
      <c r="A1066" s="43" t="s">
        <v>146</v>
      </c>
      <c r="B1066" s="44" t="s">
        <v>970</v>
      </c>
      <c r="C1066" s="44" t="s">
        <v>0</v>
      </c>
      <c r="D1066" s="31">
        <v>9819.9</v>
      </c>
      <c r="E1066" s="31">
        <f>E1067+E1069+E1071</f>
        <v>9819.9</v>
      </c>
      <c r="F1066" s="31">
        <f t="shared" ref="F1066:H1066" si="516">F1067+F1069+F1071</f>
        <v>7452.2000000000007</v>
      </c>
      <c r="G1066" s="31">
        <f t="shared" si="516"/>
        <v>7452.2000000000007</v>
      </c>
      <c r="H1066" s="7">
        <f t="shared" si="516"/>
        <v>7405.2185500000005</v>
      </c>
      <c r="I1066" s="31">
        <f t="shared" si="501"/>
        <v>75.410325461562749</v>
      </c>
      <c r="J1066" s="31">
        <f t="shared" si="502"/>
        <v>99.369562679477198</v>
      </c>
    </row>
    <row r="1067" spans="1:10" ht="38.25">
      <c r="A1067" s="43" t="s">
        <v>148</v>
      </c>
      <c r="B1067" s="44" t="s">
        <v>970</v>
      </c>
      <c r="C1067" s="44" t="s">
        <v>149</v>
      </c>
      <c r="D1067" s="31">
        <v>9129.7999999999993</v>
      </c>
      <c r="E1067" s="31">
        <f>E1068</f>
        <v>9129.7999999999993</v>
      </c>
      <c r="F1067" s="31">
        <f t="shared" ref="F1067:H1067" si="517">F1068</f>
        <v>6985.6</v>
      </c>
      <c r="G1067" s="31">
        <f t="shared" si="517"/>
        <v>6985.6</v>
      </c>
      <c r="H1067" s="7">
        <f t="shared" si="517"/>
        <v>6951.1081400000003</v>
      </c>
      <c r="I1067" s="31">
        <f t="shared" si="501"/>
        <v>76.136477688448821</v>
      </c>
      <c r="J1067" s="31">
        <f t="shared" si="502"/>
        <v>99.506243415025196</v>
      </c>
    </row>
    <row r="1068" spans="1:10">
      <c r="A1068" s="43" t="s">
        <v>150</v>
      </c>
      <c r="B1068" s="44" t="s">
        <v>970</v>
      </c>
      <c r="C1068" s="44" t="s">
        <v>151</v>
      </c>
      <c r="D1068" s="31">
        <v>9129.7999999999993</v>
      </c>
      <c r="E1068" s="31">
        <f>ведомство!H2243</f>
        <v>9129.7999999999993</v>
      </c>
      <c r="F1068" s="31">
        <f>ведомство!I2243</f>
        <v>6985.6</v>
      </c>
      <c r="G1068" s="31">
        <f>ведомство!J2243</f>
        <v>6985.6</v>
      </c>
      <c r="H1068" s="7">
        <f>ведомство!K2243</f>
        <v>6951.1081400000003</v>
      </c>
      <c r="I1068" s="31">
        <f t="shared" si="501"/>
        <v>76.136477688448821</v>
      </c>
      <c r="J1068" s="31">
        <f t="shared" si="502"/>
        <v>99.506243415025196</v>
      </c>
    </row>
    <row r="1069" spans="1:10">
      <c r="A1069" s="43" t="s">
        <v>152</v>
      </c>
      <c r="B1069" s="44" t="s">
        <v>970</v>
      </c>
      <c r="C1069" s="44" t="s">
        <v>153</v>
      </c>
      <c r="D1069" s="31">
        <v>654.6</v>
      </c>
      <c r="E1069" s="31">
        <f>E1070</f>
        <v>654.6</v>
      </c>
      <c r="F1069" s="31">
        <f t="shared" ref="F1069:H1069" si="518">F1070</f>
        <v>439</v>
      </c>
      <c r="G1069" s="31">
        <f t="shared" si="518"/>
        <v>439</v>
      </c>
      <c r="H1069" s="7">
        <f t="shared" si="518"/>
        <v>426.51040999999998</v>
      </c>
      <c r="I1069" s="31">
        <f t="shared" si="501"/>
        <v>65.155882981973718</v>
      </c>
      <c r="J1069" s="31">
        <f t="shared" si="502"/>
        <v>97.154990888382684</v>
      </c>
    </row>
    <row r="1070" spans="1:10" ht="25.5">
      <c r="A1070" s="43" t="s">
        <v>154</v>
      </c>
      <c r="B1070" s="44" t="s">
        <v>970</v>
      </c>
      <c r="C1070" s="44" t="s">
        <v>155</v>
      </c>
      <c r="D1070" s="31">
        <v>654.6</v>
      </c>
      <c r="E1070" s="31">
        <f>ведомство!H2245</f>
        <v>654.6</v>
      </c>
      <c r="F1070" s="31">
        <f>ведомство!I2245</f>
        <v>439</v>
      </c>
      <c r="G1070" s="31">
        <f>ведомство!J2245</f>
        <v>439</v>
      </c>
      <c r="H1070" s="7">
        <f>ведомство!K2245</f>
        <v>426.51040999999998</v>
      </c>
      <c r="I1070" s="31">
        <f t="shared" si="501"/>
        <v>65.155882981973718</v>
      </c>
      <c r="J1070" s="31">
        <f t="shared" si="502"/>
        <v>97.154990888382684</v>
      </c>
    </row>
    <row r="1071" spans="1:10">
      <c r="A1071" s="43" t="s">
        <v>160</v>
      </c>
      <c r="B1071" s="44" t="s">
        <v>970</v>
      </c>
      <c r="C1071" s="44" t="s">
        <v>161</v>
      </c>
      <c r="D1071" s="31">
        <v>35.5</v>
      </c>
      <c r="E1071" s="31">
        <f>E1072</f>
        <v>35.5</v>
      </c>
      <c r="F1071" s="31">
        <f t="shared" ref="F1071:H1071" si="519">F1072</f>
        <v>27.6</v>
      </c>
      <c r="G1071" s="31">
        <f t="shared" si="519"/>
        <v>27.6</v>
      </c>
      <c r="H1071" s="7">
        <f t="shared" si="519"/>
        <v>27.6</v>
      </c>
      <c r="I1071" s="31">
        <f t="shared" si="501"/>
        <v>77.74647887323944</v>
      </c>
      <c r="J1071" s="31">
        <f t="shared" si="502"/>
        <v>100</v>
      </c>
    </row>
    <row r="1072" spans="1:10">
      <c r="A1072" s="43" t="s">
        <v>162</v>
      </c>
      <c r="B1072" s="44" t="s">
        <v>970</v>
      </c>
      <c r="C1072" s="44" t="s">
        <v>163</v>
      </c>
      <c r="D1072" s="31">
        <v>35.5</v>
      </c>
      <c r="E1072" s="31">
        <f>ведомство!H2247</f>
        <v>35.5</v>
      </c>
      <c r="F1072" s="31">
        <f>ведомство!I2247</f>
        <v>27.6</v>
      </c>
      <c r="G1072" s="31">
        <f>ведомство!J2247</f>
        <v>27.6</v>
      </c>
      <c r="H1072" s="7">
        <f>ведомство!K2247</f>
        <v>27.6</v>
      </c>
      <c r="I1072" s="31">
        <f t="shared" si="501"/>
        <v>77.74647887323944</v>
      </c>
      <c r="J1072" s="31">
        <f t="shared" si="502"/>
        <v>100</v>
      </c>
    </row>
    <row r="1073" spans="1:10">
      <c r="A1073" s="40" t="s">
        <v>0</v>
      </c>
      <c r="B1073" s="65" t="s">
        <v>0</v>
      </c>
      <c r="C1073" s="41" t="s">
        <v>0</v>
      </c>
      <c r="D1073" s="42" t="s">
        <v>0</v>
      </c>
      <c r="E1073" s="42"/>
      <c r="F1073" s="42"/>
      <c r="G1073" s="42"/>
      <c r="H1073" s="5"/>
      <c r="I1073" s="31"/>
      <c r="J1073" s="31"/>
    </row>
    <row r="1074" spans="1:10" ht="38.25">
      <c r="A1074" s="40" t="s">
        <v>119</v>
      </c>
      <c r="B1074" s="41" t="s">
        <v>120</v>
      </c>
      <c r="C1074" s="41" t="s">
        <v>0</v>
      </c>
      <c r="D1074" s="42">
        <v>109157.5</v>
      </c>
      <c r="E1074" s="42">
        <f>E1075+E1091+E1106</f>
        <v>137377.70545000001</v>
      </c>
      <c r="F1074" s="42">
        <f t="shared" ref="F1074:H1074" si="520">F1075+F1091+F1106</f>
        <v>73683.459528000007</v>
      </c>
      <c r="G1074" s="42">
        <f t="shared" si="520"/>
        <v>66766.959799999997</v>
      </c>
      <c r="H1074" s="5">
        <f t="shared" si="520"/>
        <v>59098.766260000004</v>
      </c>
      <c r="I1074" s="42">
        <f t="shared" si="501"/>
        <v>43.019182818939711</v>
      </c>
      <c r="J1074" s="42">
        <f t="shared" si="502"/>
        <v>80.206285967805627</v>
      </c>
    </row>
    <row r="1075" spans="1:10" ht="25.5">
      <c r="A1075" s="40" t="s">
        <v>320</v>
      </c>
      <c r="B1075" s="41" t="s">
        <v>321</v>
      </c>
      <c r="C1075" s="41" t="s">
        <v>0</v>
      </c>
      <c r="D1075" s="42">
        <v>31109.4</v>
      </c>
      <c r="E1075" s="42">
        <f>E1076+E1085</f>
        <v>31109.4</v>
      </c>
      <c r="F1075" s="42">
        <f t="shared" ref="F1075:H1075" si="521">F1076+F1085</f>
        <v>21430.958000000002</v>
      </c>
      <c r="G1075" s="42">
        <f t="shared" si="521"/>
        <v>21430.958000000002</v>
      </c>
      <c r="H1075" s="5">
        <f t="shared" si="521"/>
        <v>21389.131530000002</v>
      </c>
      <c r="I1075" s="42">
        <f t="shared" si="501"/>
        <v>68.754561418735179</v>
      </c>
      <c r="J1075" s="42">
        <f t="shared" si="502"/>
        <v>99.804831543228261</v>
      </c>
    </row>
    <row r="1076" spans="1:10">
      <c r="A1076" s="43" t="s">
        <v>128</v>
      </c>
      <c r="B1076" s="44" t="s">
        <v>322</v>
      </c>
      <c r="C1076" s="44" t="s">
        <v>0</v>
      </c>
      <c r="D1076" s="31">
        <v>30809.4</v>
      </c>
      <c r="E1076" s="31">
        <f>E1077+E1079+E1081+E1083</f>
        <v>30809.4</v>
      </c>
      <c r="F1076" s="31">
        <f t="shared" ref="F1076:H1076" si="522">F1077+F1079+F1081+F1083</f>
        <v>21430.958000000002</v>
      </c>
      <c r="G1076" s="31">
        <f t="shared" si="522"/>
        <v>21430.958000000002</v>
      </c>
      <c r="H1076" s="7">
        <f t="shared" si="522"/>
        <v>21389.131530000002</v>
      </c>
      <c r="I1076" s="31">
        <f t="shared" si="501"/>
        <v>69.424044382558563</v>
      </c>
      <c r="J1076" s="31">
        <f t="shared" si="502"/>
        <v>99.804831543228261</v>
      </c>
    </row>
    <row r="1077" spans="1:10" ht="38.25">
      <c r="A1077" s="43" t="s">
        <v>148</v>
      </c>
      <c r="B1077" s="44" t="s">
        <v>322</v>
      </c>
      <c r="C1077" s="44" t="s">
        <v>149</v>
      </c>
      <c r="D1077" s="31">
        <v>10707.9</v>
      </c>
      <c r="E1077" s="31">
        <f>E1078</f>
        <v>10707.858</v>
      </c>
      <c r="F1077" s="31">
        <f t="shared" ref="F1077:H1077" si="523">F1078</f>
        <v>10707.858</v>
      </c>
      <c r="G1077" s="31">
        <f t="shared" si="523"/>
        <v>10707.858</v>
      </c>
      <c r="H1077" s="7">
        <f t="shared" si="523"/>
        <v>10696.34857</v>
      </c>
      <c r="I1077" s="31">
        <f t="shared" si="501"/>
        <v>99.892514170434453</v>
      </c>
      <c r="J1077" s="31">
        <f t="shared" si="502"/>
        <v>99.892514170434453</v>
      </c>
    </row>
    <row r="1078" spans="1:10">
      <c r="A1078" s="43" t="s">
        <v>323</v>
      </c>
      <c r="B1078" s="44" t="s">
        <v>322</v>
      </c>
      <c r="C1078" s="44" t="s">
        <v>324</v>
      </c>
      <c r="D1078" s="31">
        <v>10707.9</v>
      </c>
      <c r="E1078" s="31">
        <f>ведомство!H509</f>
        <v>10707.858</v>
      </c>
      <c r="F1078" s="31">
        <f>ведомство!I509</f>
        <v>10707.858</v>
      </c>
      <c r="G1078" s="31">
        <f>ведомство!J509</f>
        <v>10707.858</v>
      </c>
      <c r="H1078" s="7">
        <f>ведомство!K509</f>
        <v>10696.34857</v>
      </c>
      <c r="I1078" s="31">
        <f t="shared" si="501"/>
        <v>99.892514170434453</v>
      </c>
      <c r="J1078" s="31">
        <f t="shared" si="502"/>
        <v>99.892514170434453</v>
      </c>
    </row>
    <row r="1079" spans="1:10">
      <c r="A1079" s="43" t="s">
        <v>152</v>
      </c>
      <c r="B1079" s="44" t="s">
        <v>322</v>
      </c>
      <c r="C1079" s="44" t="s">
        <v>153</v>
      </c>
      <c r="D1079" s="31">
        <v>1732.7</v>
      </c>
      <c r="E1079" s="31">
        <f>E1080</f>
        <v>1732.7</v>
      </c>
      <c r="F1079" s="31">
        <f t="shared" ref="F1079:H1079" si="524">F1080</f>
        <v>1732.7</v>
      </c>
      <c r="G1079" s="31">
        <f t="shared" si="524"/>
        <v>1732.7</v>
      </c>
      <c r="H1079" s="7">
        <f t="shared" si="524"/>
        <v>1702.3829599999999</v>
      </c>
      <c r="I1079" s="31">
        <f t="shared" si="501"/>
        <v>98.250300686789387</v>
      </c>
      <c r="J1079" s="31">
        <f t="shared" si="502"/>
        <v>98.250300686789387</v>
      </c>
    </row>
    <row r="1080" spans="1:10" ht="25.5">
      <c r="A1080" s="43" t="s">
        <v>154</v>
      </c>
      <c r="B1080" s="44" t="s">
        <v>322</v>
      </c>
      <c r="C1080" s="44" t="s">
        <v>155</v>
      </c>
      <c r="D1080" s="31">
        <v>1732.7</v>
      </c>
      <c r="E1080" s="31">
        <f>ведомство!H511</f>
        <v>1732.7</v>
      </c>
      <c r="F1080" s="31">
        <f>ведомство!I511</f>
        <v>1732.7</v>
      </c>
      <c r="G1080" s="31">
        <f>ведомство!J511</f>
        <v>1732.7</v>
      </c>
      <c r="H1080" s="7">
        <f>ведомство!K511</f>
        <v>1702.3829599999999</v>
      </c>
      <c r="I1080" s="31">
        <f t="shared" si="501"/>
        <v>98.250300686789387</v>
      </c>
      <c r="J1080" s="31">
        <f t="shared" si="502"/>
        <v>98.250300686789387</v>
      </c>
    </row>
    <row r="1081" spans="1:10" ht="25.5">
      <c r="A1081" s="43" t="s">
        <v>130</v>
      </c>
      <c r="B1081" s="44" t="s">
        <v>322</v>
      </c>
      <c r="C1081" s="44" t="s">
        <v>131</v>
      </c>
      <c r="D1081" s="31">
        <v>18090.900000000001</v>
      </c>
      <c r="E1081" s="31">
        <f>E1082</f>
        <v>18090.941999999999</v>
      </c>
      <c r="F1081" s="31">
        <f t="shared" ref="F1081:H1081" si="525">F1082</f>
        <v>8712.5</v>
      </c>
      <c r="G1081" s="31">
        <f t="shared" si="525"/>
        <v>8712.5</v>
      </c>
      <c r="H1081" s="7">
        <f t="shared" si="525"/>
        <v>8712.5</v>
      </c>
      <c r="I1081" s="31">
        <f t="shared" si="501"/>
        <v>48.159460132037353</v>
      </c>
      <c r="J1081" s="31">
        <f t="shared" si="502"/>
        <v>100</v>
      </c>
    </row>
    <row r="1082" spans="1:10">
      <c r="A1082" s="43" t="s">
        <v>132</v>
      </c>
      <c r="B1082" s="44" t="s">
        <v>322</v>
      </c>
      <c r="C1082" s="44" t="s">
        <v>133</v>
      </c>
      <c r="D1082" s="31">
        <v>18090.900000000001</v>
      </c>
      <c r="E1082" s="31">
        <f>ведомство!H513</f>
        <v>18090.941999999999</v>
      </c>
      <c r="F1082" s="31">
        <f>ведомство!I513</f>
        <v>8712.5</v>
      </c>
      <c r="G1082" s="31">
        <f>ведомство!J513</f>
        <v>8712.5</v>
      </c>
      <c r="H1082" s="7">
        <f>ведомство!K513</f>
        <v>8712.5</v>
      </c>
      <c r="I1082" s="31">
        <f t="shared" si="501"/>
        <v>48.159460132037353</v>
      </c>
      <c r="J1082" s="31">
        <f t="shared" si="502"/>
        <v>100</v>
      </c>
    </row>
    <row r="1083" spans="1:10">
      <c r="A1083" s="43" t="s">
        <v>160</v>
      </c>
      <c r="B1083" s="44" t="s">
        <v>322</v>
      </c>
      <c r="C1083" s="44" t="s">
        <v>161</v>
      </c>
      <c r="D1083" s="31">
        <v>277.89999999999998</v>
      </c>
      <c r="E1083" s="31">
        <f>E1084</f>
        <v>277.89999999999998</v>
      </c>
      <c r="F1083" s="31">
        <f t="shared" ref="F1083:H1083" si="526">F1084</f>
        <v>277.89999999999998</v>
      </c>
      <c r="G1083" s="31">
        <f t="shared" si="526"/>
        <v>277.89999999999998</v>
      </c>
      <c r="H1083" s="7">
        <f t="shared" si="526"/>
        <v>277.89999999999998</v>
      </c>
      <c r="I1083" s="31">
        <f t="shared" si="501"/>
        <v>100</v>
      </c>
      <c r="J1083" s="31">
        <f t="shared" si="502"/>
        <v>100</v>
      </c>
    </row>
    <row r="1084" spans="1:10">
      <c r="A1084" s="43" t="s">
        <v>162</v>
      </c>
      <c r="B1084" s="44" t="s">
        <v>322</v>
      </c>
      <c r="C1084" s="44" t="s">
        <v>163</v>
      </c>
      <c r="D1084" s="31">
        <v>277.89999999999998</v>
      </c>
      <c r="E1084" s="31">
        <f>ведомство!H515</f>
        <v>277.89999999999998</v>
      </c>
      <c r="F1084" s="31">
        <f>ведомство!I515</f>
        <v>277.89999999999998</v>
      </c>
      <c r="G1084" s="31">
        <f>ведомство!J515</f>
        <v>277.89999999999998</v>
      </c>
      <c r="H1084" s="7">
        <f>ведомство!K515</f>
        <v>277.89999999999998</v>
      </c>
      <c r="I1084" s="31">
        <f t="shared" si="501"/>
        <v>100</v>
      </c>
      <c r="J1084" s="31">
        <f t="shared" si="502"/>
        <v>100</v>
      </c>
    </row>
    <row r="1085" spans="1:10" ht="25.5">
      <c r="A1085" s="43" t="s">
        <v>335</v>
      </c>
      <c r="B1085" s="44" t="s">
        <v>337</v>
      </c>
      <c r="C1085" s="44" t="s">
        <v>0</v>
      </c>
      <c r="D1085" s="31">
        <v>300</v>
      </c>
      <c r="E1085" s="31">
        <f>E1088+E1086</f>
        <v>300</v>
      </c>
      <c r="F1085" s="31">
        <f t="shared" ref="F1085:H1085" si="527">F1088+F1086</f>
        <v>0</v>
      </c>
      <c r="G1085" s="31">
        <f t="shared" si="527"/>
        <v>0</v>
      </c>
      <c r="H1085" s="7">
        <f t="shared" si="527"/>
        <v>0</v>
      </c>
      <c r="I1085" s="31">
        <f t="shared" si="501"/>
        <v>0</v>
      </c>
      <c r="J1085" s="31">
        <v>0</v>
      </c>
    </row>
    <row r="1086" spans="1:10" s="37" customFormat="1">
      <c r="A1086" s="43" t="s">
        <v>152</v>
      </c>
      <c r="B1086" s="44" t="s">
        <v>337</v>
      </c>
      <c r="C1086" s="44" t="s">
        <v>153</v>
      </c>
      <c r="D1086" s="31"/>
      <c r="E1086" s="31">
        <f>E1087</f>
        <v>0</v>
      </c>
      <c r="F1086" s="31">
        <f t="shared" ref="F1086:H1086" si="528">F1087</f>
        <v>0</v>
      </c>
      <c r="G1086" s="31">
        <f t="shared" si="528"/>
        <v>0</v>
      </c>
      <c r="H1086" s="7">
        <f t="shared" si="528"/>
        <v>0</v>
      </c>
      <c r="I1086" s="31">
        <v>0</v>
      </c>
      <c r="J1086" s="31">
        <v>0</v>
      </c>
    </row>
    <row r="1087" spans="1:10" s="37" customFormat="1" ht="25.5">
      <c r="A1087" s="43" t="s">
        <v>154</v>
      </c>
      <c r="B1087" s="44" t="s">
        <v>337</v>
      </c>
      <c r="C1087" s="44" t="s">
        <v>155</v>
      </c>
      <c r="D1087" s="31"/>
      <c r="E1087" s="31">
        <f>ведомство!H546</f>
        <v>0</v>
      </c>
      <c r="F1087" s="31">
        <f>ведомство!I546</f>
        <v>0</v>
      </c>
      <c r="G1087" s="31">
        <f>ведомство!J546</f>
        <v>0</v>
      </c>
      <c r="H1087" s="7">
        <f>ведомство!K546</f>
        <v>0</v>
      </c>
      <c r="I1087" s="31">
        <v>0</v>
      </c>
      <c r="J1087" s="31">
        <v>0</v>
      </c>
    </row>
    <row r="1088" spans="1:10" ht="25.5">
      <c r="A1088" s="43" t="s">
        <v>130</v>
      </c>
      <c r="B1088" s="44" t="s">
        <v>337</v>
      </c>
      <c r="C1088" s="44" t="s">
        <v>131</v>
      </c>
      <c r="D1088" s="31">
        <v>300</v>
      </c>
      <c r="E1088" s="31">
        <f>E1089</f>
        <v>300</v>
      </c>
      <c r="F1088" s="31">
        <f t="shared" ref="F1088:H1088" si="529">F1089</f>
        <v>0</v>
      </c>
      <c r="G1088" s="31">
        <f t="shared" si="529"/>
        <v>0</v>
      </c>
      <c r="H1088" s="7">
        <f t="shared" si="529"/>
        <v>0</v>
      </c>
      <c r="I1088" s="31">
        <f t="shared" si="501"/>
        <v>0</v>
      </c>
      <c r="J1088" s="31">
        <v>0</v>
      </c>
    </row>
    <row r="1089" spans="1:10">
      <c r="A1089" s="43" t="s">
        <v>132</v>
      </c>
      <c r="B1089" s="44" t="s">
        <v>337</v>
      </c>
      <c r="C1089" s="44" t="s">
        <v>133</v>
      </c>
      <c r="D1089" s="31">
        <v>300</v>
      </c>
      <c r="E1089" s="31">
        <f>ведомство!H548</f>
        <v>300</v>
      </c>
      <c r="F1089" s="31">
        <f>ведомство!I548</f>
        <v>0</v>
      </c>
      <c r="G1089" s="31">
        <f>ведомство!J548</f>
        <v>0</v>
      </c>
      <c r="H1089" s="7">
        <f>ведомство!K548</f>
        <v>0</v>
      </c>
      <c r="I1089" s="31">
        <f t="shared" si="501"/>
        <v>0</v>
      </c>
      <c r="J1089" s="31">
        <v>0</v>
      </c>
    </row>
    <row r="1090" spans="1:10">
      <c r="A1090" s="40" t="s">
        <v>0</v>
      </c>
      <c r="B1090" s="65" t="s">
        <v>0</v>
      </c>
      <c r="C1090" s="41" t="s">
        <v>0</v>
      </c>
      <c r="D1090" s="42" t="s">
        <v>0</v>
      </c>
      <c r="E1090" s="42"/>
      <c r="F1090" s="42"/>
      <c r="G1090" s="42"/>
      <c r="H1090" s="5"/>
      <c r="I1090" s="31"/>
      <c r="J1090" s="31"/>
    </row>
    <row r="1091" spans="1:10">
      <c r="A1091" s="40" t="s">
        <v>325</v>
      </c>
      <c r="B1091" s="41" t="s">
        <v>326</v>
      </c>
      <c r="C1091" s="41" t="s">
        <v>0</v>
      </c>
      <c r="D1091" s="42">
        <v>24138.6</v>
      </c>
      <c r="E1091" s="42">
        <f>E1092+E1095+E1102</f>
        <v>24138.6</v>
      </c>
      <c r="F1091" s="42">
        <f t="shared" ref="F1091:H1091" si="530">F1092+F1095+F1102</f>
        <v>18636.975677999999</v>
      </c>
      <c r="G1091" s="42">
        <f t="shared" si="530"/>
        <v>18277.875669999998</v>
      </c>
      <c r="H1091" s="5">
        <f t="shared" si="530"/>
        <v>15781.508600000001</v>
      </c>
      <c r="I1091" s="42">
        <f t="shared" si="501"/>
        <v>65.378723703943081</v>
      </c>
      <c r="J1091" s="42">
        <f t="shared" si="502"/>
        <v>84.678484710527741</v>
      </c>
    </row>
    <row r="1092" spans="1:10" ht="38.25">
      <c r="A1092" s="43" t="s">
        <v>327</v>
      </c>
      <c r="B1092" s="44" t="s">
        <v>328</v>
      </c>
      <c r="C1092" s="44" t="s">
        <v>0</v>
      </c>
      <c r="D1092" s="31">
        <v>108.5</v>
      </c>
      <c r="E1092" s="31">
        <f>E1093</f>
        <v>108.5</v>
      </c>
      <c r="F1092" s="31">
        <f t="shared" ref="F1092:H1093" si="531">F1093</f>
        <v>0</v>
      </c>
      <c r="G1092" s="31">
        <f t="shared" si="531"/>
        <v>0</v>
      </c>
      <c r="H1092" s="7">
        <f t="shared" si="531"/>
        <v>0</v>
      </c>
      <c r="I1092" s="31">
        <f t="shared" si="501"/>
        <v>0</v>
      </c>
      <c r="J1092" s="31">
        <v>0</v>
      </c>
    </row>
    <row r="1093" spans="1:10">
      <c r="A1093" s="43" t="s">
        <v>152</v>
      </c>
      <c r="B1093" s="44" t="s">
        <v>328</v>
      </c>
      <c r="C1093" s="44" t="s">
        <v>153</v>
      </c>
      <c r="D1093" s="31">
        <v>108.5</v>
      </c>
      <c r="E1093" s="31">
        <f>E1094</f>
        <v>108.5</v>
      </c>
      <c r="F1093" s="31">
        <f t="shared" si="531"/>
        <v>0</v>
      </c>
      <c r="G1093" s="31">
        <f t="shared" si="531"/>
        <v>0</v>
      </c>
      <c r="H1093" s="7">
        <f t="shared" si="531"/>
        <v>0</v>
      </c>
      <c r="I1093" s="31">
        <f t="shared" si="501"/>
        <v>0</v>
      </c>
      <c r="J1093" s="31">
        <v>0</v>
      </c>
    </row>
    <row r="1094" spans="1:10" ht="25.5">
      <c r="A1094" s="43" t="s">
        <v>154</v>
      </c>
      <c r="B1094" s="44" t="s">
        <v>328</v>
      </c>
      <c r="C1094" s="44" t="s">
        <v>155</v>
      </c>
      <c r="D1094" s="31">
        <v>108.5</v>
      </c>
      <c r="E1094" s="31">
        <f>ведомство!H519</f>
        <v>108.5</v>
      </c>
      <c r="F1094" s="31">
        <f>ведомство!I519</f>
        <v>0</v>
      </c>
      <c r="G1094" s="31">
        <f>ведомство!J519</f>
        <v>0</v>
      </c>
      <c r="H1094" s="7">
        <f>ведомство!K519</f>
        <v>0</v>
      </c>
      <c r="I1094" s="31">
        <f t="shared" si="501"/>
        <v>0</v>
      </c>
      <c r="J1094" s="31">
        <v>0</v>
      </c>
    </row>
    <row r="1095" spans="1:10" ht="38.25">
      <c r="A1095" s="43" t="s">
        <v>329</v>
      </c>
      <c r="B1095" s="44" t="s">
        <v>330</v>
      </c>
      <c r="C1095" s="44" t="s">
        <v>0</v>
      </c>
      <c r="D1095" s="31">
        <v>23773.1</v>
      </c>
      <c r="E1095" s="31">
        <f>E1096+E1098+E1100</f>
        <v>23773.1</v>
      </c>
      <c r="F1095" s="31">
        <f t="shared" ref="F1095:H1095" si="532">F1096+F1098+F1100</f>
        <v>18636.975677999999</v>
      </c>
      <c r="G1095" s="31">
        <f t="shared" si="532"/>
        <v>18277.875669999998</v>
      </c>
      <c r="H1095" s="7">
        <f t="shared" si="532"/>
        <v>15781.508600000001</v>
      </c>
      <c r="I1095" s="31">
        <f t="shared" si="501"/>
        <v>66.383890195220658</v>
      </c>
      <c r="J1095" s="31">
        <f t="shared" si="502"/>
        <v>84.678484710527741</v>
      </c>
    </row>
    <row r="1096" spans="1:10" ht="38.25">
      <c r="A1096" s="43" t="s">
        <v>148</v>
      </c>
      <c r="B1096" s="44" t="s">
        <v>330</v>
      </c>
      <c r="C1096" s="44" t="s">
        <v>149</v>
      </c>
      <c r="D1096" s="31">
        <v>17181.2</v>
      </c>
      <c r="E1096" s="31">
        <f>E1097</f>
        <v>17181.233</v>
      </c>
      <c r="F1096" s="31">
        <f t="shared" ref="F1096:H1096" si="533">F1097</f>
        <v>13070.269677999999</v>
      </c>
      <c r="G1096" s="31">
        <f t="shared" si="533"/>
        <v>13070.26967</v>
      </c>
      <c r="H1096" s="7">
        <f t="shared" si="533"/>
        <v>11928.353810000001</v>
      </c>
      <c r="I1096" s="31">
        <f t="shared" si="501"/>
        <v>69.426645980530026</v>
      </c>
      <c r="J1096" s="31">
        <f t="shared" si="502"/>
        <v>91.26325702428251</v>
      </c>
    </row>
    <row r="1097" spans="1:10">
      <c r="A1097" s="43" t="s">
        <v>150</v>
      </c>
      <c r="B1097" s="44" t="s">
        <v>330</v>
      </c>
      <c r="C1097" s="44" t="s">
        <v>151</v>
      </c>
      <c r="D1097" s="31">
        <v>17181.2</v>
      </c>
      <c r="E1097" s="31">
        <f>ведомство!H522</f>
        <v>17181.233</v>
      </c>
      <c r="F1097" s="31">
        <f>ведомство!I522</f>
        <v>13070.269677999999</v>
      </c>
      <c r="G1097" s="31">
        <f>ведомство!J522</f>
        <v>13070.26967</v>
      </c>
      <c r="H1097" s="7">
        <f>ведомство!K522</f>
        <v>11928.353810000001</v>
      </c>
      <c r="I1097" s="31">
        <f t="shared" si="501"/>
        <v>69.426645980530026</v>
      </c>
      <c r="J1097" s="31">
        <f t="shared" si="502"/>
        <v>91.26325702428251</v>
      </c>
    </row>
    <row r="1098" spans="1:10">
      <c r="A1098" s="43" t="s">
        <v>152</v>
      </c>
      <c r="B1098" s="44" t="s">
        <v>330</v>
      </c>
      <c r="C1098" s="44" t="s">
        <v>153</v>
      </c>
      <c r="D1098" s="31">
        <v>6501.8</v>
      </c>
      <c r="E1098" s="31">
        <f>E1099</f>
        <v>6501.7669999999998</v>
      </c>
      <c r="F1098" s="31">
        <f t="shared" ref="F1098:H1098" si="534">F1099</f>
        <v>5525.4059999999999</v>
      </c>
      <c r="G1098" s="31">
        <f t="shared" si="534"/>
        <v>5167.3059999999996</v>
      </c>
      <c r="H1098" s="7">
        <f t="shared" si="534"/>
        <v>3819.8711600000001</v>
      </c>
      <c r="I1098" s="31">
        <f t="shared" si="501"/>
        <v>58.751277306615265</v>
      </c>
      <c r="J1098" s="31">
        <f t="shared" si="502"/>
        <v>69.132859377211375</v>
      </c>
    </row>
    <row r="1099" spans="1:10" ht="25.5">
      <c r="A1099" s="43" t="s">
        <v>154</v>
      </c>
      <c r="B1099" s="44" t="s">
        <v>330</v>
      </c>
      <c r="C1099" s="44" t="s">
        <v>155</v>
      </c>
      <c r="D1099" s="31">
        <v>6501.8</v>
      </c>
      <c r="E1099" s="31">
        <f>ведомство!H524</f>
        <v>6501.7669999999998</v>
      </c>
      <c r="F1099" s="31">
        <f>ведомство!I524</f>
        <v>5525.4059999999999</v>
      </c>
      <c r="G1099" s="31">
        <f>ведомство!J524</f>
        <v>5167.3059999999996</v>
      </c>
      <c r="H1099" s="7">
        <f>ведомство!K524</f>
        <v>3819.8711600000001</v>
      </c>
      <c r="I1099" s="31">
        <f t="shared" si="501"/>
        <v>58.751277306615265</v>
      </c>
      <c r="J1099" s="31">
        <f t="shared" si="502"/>
        <v>69.132859377211375</v>
      </c>
    </row>
    <row r="1100" spans="1:10">
      <c r="A1100" s="43" t="s">
        <v>160</v>
      </c>
      <c r="B1100" s="44" t="s">
        <v>330</v>
      </c>
      <c r="C1100" s="44" t="s">
        <v>161</v>
      </c>
      <c r="D1100" s="31">
        <v>90.1</v>
      </c>
      <c r="E1100" s="31">
        <f>E1101</f>
        <v>90.1</v>
      </c>
      <c r="F1100" s="31">
        <f t="shared" ref="F1100:H1100" si="535">F1101</f>
        <v>41.3</v>
      </c>
      <c r="G1100" s="31">
        <f t="shared" si="535"/>
        <v>40.299999999999997</v>
      </c>
      <c r="H1100" s="7">
        <f t="shared" si="535"/>
        <v>33.283630000000002</v>
      </c>
      <c r="I1100" s="31">
        <f t="shared" si="501"/>
        <v>36.940765815760273</v>
      </c>
      <c r="J1100" s="31">
        <f t="shared" si="502"/>
        <v>80.589903147699772</v>
      </c>
    </row>
    <row r="1101" spans="1:10">
      <c r="A1101" s="43" t="s">
        <v>162</v>
      </c>
      <c r="B1101" s="44" t="s">
        <v>330</v>
      </c>
      <c r="C1101" s="44" t="s">
        <v>163</v>
      </c>
      <c r="D1101" s="31">
        <v>90.1</v>
      </c>
      <c r="E1101" s="31">
        <f>ведомство!H526</f>
        <v>90.1</v>
      </c>
      <c r="F1101" s="31">
        <f>ведомство!I526</f>
        <v>41.3</v>
      </c>
      <c r="G1101" s="31">
        <f>ведомство!J526</f>
        <v>40.299999999999997</v>
      </c>
      <c r="H1101" s="7">
        <f>ведомство!K526</f>
        <v>33.283630000000002</v>
      </c>
      <c r="I1101" s="31">
        <f t="shared" si="501"/>
        <v>36.940765815760273</v>
      </c>
      <c r="J1101" s="31">
        <f t="shared" si="502"/>
        <v>80.589903147699772</v>
      </c>
    </row>
    <row r="1102" spans="1:10" ht="63.75">
      <c r="A1102" s="43" t="s">
        <v>331</v>
      </c>
      <c r="B1102" s="44" t="s">
        <v>332</v>
      </c>
      <c r="C1102" s="44" t="s">
        <v>0</v>
      </c>
      <c r="D1102" s="31">
        <v>257</v>
      </c>
      <c r="E1102" s="31">
        <f>E1103</f>
        <v>257</v>
      </c>
      <c r="F1102" s="31">
        <f t="shared" ref="F1102:H1103" si="536">F1103</f>
        <v>0</v>
      </c>
      <c r="G1102" s="31">
        <f t="shared" si="536"/>
        <v>0</v>
      </c>
      <c r="H1102" s="7">
        <f t="shared" si="536"/>
        <v>0</v>
      </c>
      <c r="I1102" s="31">
        <f t="shared" ref="I1102:I1165" si="537">H1102/E1102*100</f>
        <v>0</v>
      </c>
      <c r="J1102" s="31">
        <v>0</v>
      </c>
    </row>
    <row r="1103" spans="1:10">
      <c r="A1103" s="43" t="s">
        <v>152</v>
      </c>
      <c r="B1103" s="44" t="s">
        <v>332</v>
      </c>
      <c r="C1103" s="44" t="s">
        <v>153</v>
      </c>
      <c r="D1103" s="31">
        <v>257</v>
      </c>
      <c r="E1103" s="31">
        <f>E1104</f>
        <v>257</v>
      </c>
      <c r="F1103" s="31">
        <f t="shared" si="536"/>
        <v>0</v>
      </c>
      <c r="G1103" s="31">
        <f t="shared" si="536"/>
        <v>0</v>
      </c>
      <c r="H1103" s="7">
        <f t="shared" si="536"/>
        <v>0</v>
      </c>
      <c r="I1103" s="31">
        <f t="shared" si="537"/>
        <v>0</v>
      </c>
      <c r="J1103" s="31">
        <v>0</v>
      </c>
    </row>
    <row r="1104" spans="1:10" ht="25.5">
      <c r="A1104" s="43" t="s">
        <v>154</v>
      </c>
      <c r="B1104" s="44" t="s">
        <v>332</v>
      </c>
      <c r="C1104" s="44" t="s">
        <v>155</v>
      </c>
      <c r="D1104" s="31">
        <v>257</v>
      </c>
      <c r="E1104" s="31">
        <f>ведомство!H529</f>
        <v>257</v>
      </c>
      <c r="F1104" s="31">
        <f>ведомство!I529</f>
        <v>0</v>
      </c>
      <c r="G1104" s="31">
        <f>ведомство!J529</f>
        <v>0</v>
      </c>
      <c r="H1104" s="7">
        <f>ведомство!K529</f>
        <v>0</v>
      </c>
      <c r="I1104" s="31">
        <f t="shared" si="537"/>
        <v>0</v>
      </c>
      <c r="J1104" s="31">
        <v>0</v>
      </c>
    </row>
    <row r="1105" spans="1:10">
      <c r="A1105" s="40" t="s">
        <v>0</v>
      </c>
      <c r="B1105" s="65" t="s">
        <v>0</v>
      </c>
      <c r="C1105" s="41" t="s">
        <v>0</v>
      </c>
      <c r="D1105" s="42" t="s">
        <v>0</v>
      </c>
      <c r="E1105" s="42"/>
      <c r="F1105" s="42"/>
      <c r="G1105" s="42"/>
      <c r="H1105" s="5"/>
      <c r="I1105" s="31"/>
      <c r="J1105" s="31"/>
    </row>
    <row r="1106" spans="1:10">
      <c r="A1106" s="40" t="s">
        <v>121</v>
      </c>
      <c r="B1106" s="41" t="s">
        <v>122</v>
      </c>
      <c r="C1106" s="41" t="s">
        <v>0</v>
      </c>
      <c r="D1106" s="42">
        <v>53909.5</v>
      </c>
      <c r="E1106" s="42">
        <f>E1111+E1113+E1116+E1119+E1122+E1107</f>
        <v>82129.705449999994</v>
      </c>
      <c r="F1106" s="42">
        <f t="shared" ref="F1106:H1106" si="538">F1111+F1113+F1116+F1119+F1122+F1107</f>
        <v>33615.525849999998</v>
      </c>
      <c r="G1106" s="42">
        <f t="shared" si="538"/>
        <v>27058.126130000001</v>
      </c>
      <c r="H1106" s="5">
        <f t="shared" si="538"/>
        <v>21928.126130000001</v>
      </c>
      <c r="I1106" s="42">
        <f t="shared" si="537"/>
        <v>26.699384844804651</v>
      </c>
      <c r="J1106" s="42">
        <f t="shared" ref="J1106:J1165" si="539">H1106/F1106*100</f>
        <v>65.232137756369511</v>
      </c>
    </row>
    <row r="1107" spans="1:10" s="52" customFormat="1" ht="38.25">
      <c r="A1107" s="49" t="s">
        <v>1197</v>
      </c>
      <c r="B1107" s="47" t="s">
        <v>1196</v>
      </c>
      <c r="C1107" s="41"/>
      <c r="D1107" s="42"/>
      <c r="E1107" s="48">
        <f>E1108</f>
        <v>28220.2</v>
      </c>
      <c r="F1107" s="48">
        <f t="shared" ref="F1107:H1108" si="540">F1108</f>
        <v>0</v>
      </c>
      <c r="G1107" s="48">
        <f t="shared" si="540"/>
        <v>0</v>
      </c>
      <c r="H1107" s="21">
        <f t="shared" si="540"/>
        <v>0</v>
      </c>
      <c r="I1107" s="31">
        <f t="shared" si="537"/>
        <v>0</v>
      </c>
      <c r="J1107" s="31">
        <v>0</v>
      </c>
    </row>
    <row r="1108" spans="1:10" s="52" customFormat="1">
      <c r="A1108" s="43" t="s">
        <v>105</v>
      </c>
      <c r="B1108" s="47" t="s">
        <v>1196</v>
      </c>
      <c r="C1108" s="47">
        <v>500</v>
      </c>
      <c r="D1108" s="42"/>
      <c r="E1108" s="48">
        <f>E1109</f>
        <v>28220.2</v>
      </c>
      <c r="F1108" s="48">
        <f t="shared" si="540"/>
        <v>0</v>
      </c>
      <c r="G1108" s="48">
        <f t="shared" si="540"/>
        <v>0</v>
      </c>
      <c r="H1108" s="21">
        <f t="shared" si="540"/>
        <v>0</v>
      </c>
      <c r="I1108" s="31">
        <f t="shared" si="537"/>
        <v>0</v>
      </c>
      <c r="J1108" s="31">
        <v>0</v>
      </c>
    </row>
    <row r="1109" spans="1:10" s="52" customFormat="1">
      <c r="A1109" s="43" t="s">
        <v>144</v>
      </c>
      <c r="B1109" s="47" t="s">
        <v>1196</v>
      </c>
      <c r="C1109" s="47">
        <v>520</v>
      </c>
      <c r="D1109" s="42"/>
      <c r="E1109" s="48">
        <f>ведомство!H438</f>
        <v>28220.2</v>
      </c>
      <c r="F1109" s="48">
        <f>ведомство!I438</f>
        <v>0</v>
      </c>
      <c r="G1109" s="48">
        <f>ведомство!J438</f>
        <v>0</v>
      </c>
      <c r="H1109" s="21">
        <f>ведомство!K438</f>
        <v>0</v>
      </c>
      <c r="I1109" s="31">
        <f t="shared" si="537"/>
        <v>0</v>
      </c>
      <c r="J1109" s="31">
        <v>0</v>
      </c>
    </row>
    <row r="1110" spans="1:10">
      <c r="A1110" s="43" t="s">
        <v>296</v>
      </c>
      <c r="B1110" s="44" t="s">
        <v>297</v>
      </c>
      <c r="C1110" s="44" t="s">
        <v>0</v>
      </c>
      <c r="D1110" s="31">
        <v>15113</v>
      </c>
      <c r="E1110" s="31">
        <f>E1111</f>
        <v>15113</v>
      </c>
      <c r="F1110" s="31">
        <f t="shared" ref="F1110:H1111" si="541">F1111</f>
        <v>12007.399719999999</v>
      </c>
      <c r="G1110" s="31">
        <f t="shared" si="541"/>
        <v>5450</v>
      </c>
      <c r="H1110" s="7">
        <f t="shared" si="541"/>
        <v>320</v>
      </c>
      <c r="I1110" s="31">
        <f t="shared" si="537"/>
        <v>2.1173823860252763</v>
      </c>
      <c r="J1110" s="31">
        <f t="shared" si="539"/>
        <v>2.66502329781689</v>
      </c>
    </row>
    <row r="1111" spans="1:10">
      <c r="A1111" s="43" t="s">
        <v>152</v>
      </c>
      <c r="B1111" s="44" t="s">
        <v>297</v>
      </c>
      <c r="C1111" s="44" t="s">
        <v>153</v>
      </c>
      <c r="D1111" s="31">
        <v>15113</v>
      </c>
      <c r="E1111" s="31">
        <f>E1112</f>
        <v>15113</v>
      </c>
      <c r="F1111" s="31">
        <f t="shared" si="541"/>
        <v>12007.399719999999</v>
      </c>
      <c r="G1111" s="31">
        <f t="shared" si="541"/>
        <v>5450</v>
      </c>
      <c r="H1111" s="7">
        <f t="shared" si="541"/>
        <v>320</v>
      </c>
      <c r="I1111" s="31">
        <f t="shared" si="537"/>
        <v>2.1173823860252763</v>
      </c>
      <c r="J1111" s="31">
        <f t="shared" si="539"/>
        <v>2.66502329781689</v>
      </c>
    </row>
    <row r="1112" spans="1:10" ht="25.5">
      <c r="A1112" s="43" t="s">
        <v>154</v>
      </c>
      <c r="B1112" s="44" t="s">
        <v>297</v>
      </c>
      <c r="C1112" s="44" t="s">
        <v>155</v>
      </c>
      <c r="D1112" s="31">
        <v>15113</v>
      </c>
      <c r="E1112" s="31">
        <f>ведомство!H441</f>
        <v>15113</v>
      </c>
      <c r="F1112" s="31">
        <f>ведомство!I441</f>
        <v>12007.399719999999</v>
      </c>
      <c r="G1112" s="31">
        <f>ведомство!J441</f>
        <v>5450</v>
      </c>
      <c r="H1112" s="7">
        <f>ведомство!K441</f>
        <v>320</v>
      </c>
      <c r="I1112" s="31">
        <f t="shared" si="537"/>
        <v>2.1173823860252763</v>
      </c>
      <c r="J1112" s="31">
        <f t="shared" si="539"/>
        <v>2.66502329781689</v>
      </c>
    </row>
    <row r="1113" spans="1:10" ht="25.5">
      <c r="A1113" s="43" t="s">
        <v>113</v>
      </c>
      <c r="B1113" s="44" t="s">
        <v>123</v>
      </c>
      <c r="C1113" s="44" t="s">
        <v>0</v>
      </c>
      <c r="D1113" s="31">
        <v>21546.2</v>
      </c>
      <c r="E1113" s="31">
        <f>E1114</f>
        <v>21546.205450000001</v>
      </c>
      <c r="F1113" s="31">
        <f t="shared" ref="F1113:H1114" si="542">F1114</f>
        <v>18458.126130000001</v>
      </c>
      <c r="G1113" s="31">
        <f t="shared" si="542"/>
        <v>18458.126130000001</v>
      </c>
      <c r="H1113" s="7">
        <f t="shared" si="542"/>
        <v>18458.126130000001</v>
      </c>
      <c r="I1113" s="31">
        <f t="shared" si="537"/>
        <v>85.667641909540976</v>
      </c>
      <c r="J1113" s="31">
        <f t="shared" si="539"/>
        <v>100</v>
      </c>
    </row>
    <row r="1114" spans="1:10">
      <c r="A1114" s="43" t="s">
        <v>115</v>
      </c>
      <c r="B1114" s="44" t="s">
        <v>123</v>
      </c>
      <c r="C1114" s="44" t="s">
        <v>116</v>
      </c>
      <c r="D1114" s="31">
        <v>21546.2</v>
      </c>
      <c r="E1114" s="31">
        <f>E1115</f>
        <v>21546.205450000001</v>
      </c>
      <c r="F1114" s="31">
        <f t="shared" si="542"/>
        <v>18458.126130000001</v>
      </c>
      <c r="G1114" s="31">
        <f t="shared" si="542"/>
        <v>18458.126130000001</v>
      </c>
      <c r="H1114" s="7">
        <f t="shared" si="542"/>
        <v>18458.126130000001</v>
      </c>
      <c r="I1114" s="31">
        <f t="shared" si="537"/>
        <v>85.667641909540976</v>
      </c>
      <c r="J1114" s="31">
        <f t="shared" si="539"/>
        <v>100</v>
      </c>
    </row>
    <row r="1115" spans="1:10" ht="63.75">
      <c r="A1115" s="43" t="s">
        <v>117</v>
      </c>
      <c r="B1115" s="44" t="s">
        <v>123</v>
      </c>
      <c r="C1115" s="44" t="s">
        <v>118</v>
      </c>
      <c r="D1115" s="31">
        <v>21546.2</v>
      </c>
      <c r="E1115" s="31">
        <f>ведомство!H36</f>
        <v>21546.205450000001</v>
      </c>
      <c r="F1115" s="31">
        <f>ведомство!I36</f>
        <v>18458.126130000001</v>
      </c>
      <c r="G1115" s="31">
        <f>ведомство!J36</f>
        <v>18458.126130000001</v>
      </c>
      <c r="H1115" s="7">
        <f>ведомство!K36</f>
        <v>18458.126130000001</v>
      </c>
      <c r="I1115" s="31">
        <f t="shared" si="537"/>
        <v>85.667641909540976</v>
      </c>
      <c r="J1115" s="31">
        <f t="shared" si="539"/>
        <v>100</v>
      </c>
    </row>
    <row r="1116" spans="1:10">
      <c r="A1116" s="43" t="s">
        <v>142</v>
      </c>
      <c r="B1116" s="44" t="s">
        <v>184</v>
      </c>
      <c r="C1116" s="44" t="s">
        <v>0</v>
      </c>
      <c r="D1116" s="31">
        <v>14100.3</v>
      </c>
      <c r="E1116" s="31">
        <f>E1117</f>
        <v>14100.3</v>
      </c>
      <c r="F1116" s="31">
        <f t="shared" ref="F1116:H1117" si="543">F1117</f>
        <v>0</v>
      </c>
      <c r="G1116" s="31">
        <f t="shared" si="543"/>
        <v>0</v>
      </c>
      <c r="H1116" s="7">
        <f t="shared" si="543"/>
        <v>0</v>
      </c>
      <c r="I1116" s="31">
        <f t="shared" si="537"/>
        <v>0</v>
      </c>
      <c r="J1116" s="31">
        <v>0</v>
      </c>
    </row>
    <row r="1117" spans="1:10">
      <c r="A1117" s="43" t="s">
        <v>105</v>
      </c>
      <c r="B1117" s="44" t="s">
        <v>184</v>
      </c>
      <c r="C1117" s="44" t="s">
        <v>106</v>
      </c>
      <c r="D1117" s="31">
        <v>14100.3</v>
      </c>
      <c r="E1117" s="31">
        <f>E1118</f>
        <v>14100.3</v>
      </c>
      <c r="F1117" s="31">
        <f t="shared" si="543"/>
        <v>0</v>
      </c>
      <c r="G1117" s="31">
        <f t="shared" si="543"/>
        <v>0</v>
      </c>
      <c r="H1117" s="7">
        <f t="shared" si="543"/>
        <v>0</v>
      </c>
      <c r="I1117" s="31">
        <f t="shared" si="537"/>
        <v>0</v>
      </c>
      <c r="J1117" s="31">
        <v>0</v>
      </c>
    </row>
    <row r="1118" spans="1:10">
      <c r="A1118" s="43" t="s">
        <v>144</v>
      </c>
      <c r="B1118" s="44" t="s">
        <v>184</v>
      </c>
      <c r="C1118" s="44" t="s">
        <v>145</v>
      </c>
      <c r="D1118" s="31">
        <v>14100.3</v>
      </c>
      <c r="E1118" s="31">
        <f>ведомство!H132</f>
        <v>14100.3</v>
      </c>
      <c r="F1118" s="31">
        <f>ведомство!I132</f>
        <v>0</v>
      </c>
      <c r="G1118" s="31">
        <f>ведомство!J132</f>
        <v>0</v>
      </c>
      <c r="H1118" s="7">
        <f>ведомство!K132</f>
        <v>0</v>
      </c>
      <c r="I1118" s="31">
        <f t="shared" si="537"/>
        <v>0</v>
      </c>
      <c r="J1118" s="31">
        <v>0</v>
      </c>
    </row>
    <row r="1119" spans="1:10">
      <c r="A1119" s="43" t="s">
        <v>298</v>
      </c>
      <c r="B1119" s="44" t="s">
        <v>299</v>
      </c>
      <c r="C1119" s="44" t="s">
        <v>0</v>
      </c>
      <c r="D1119" s="31">
        <v>66</v>
      </c>
      <c r="E1119" s="31">
        <f>E1120</f>
        <v>66</v>
      </c>
      <c r="F1119" s="31">
        <f t="shared" ref="F1119:H1120" si="544">F1120</f>
        <v>66</v>
      </c>
      <c r="G1119" s="31">
        <f t="shared" si="544"/>
        <v>66</v>
      </c>
      <c r="H1119" s="7">
        <f t="shared" si="544"/>
        <v>66</v>
      </c>
      <c r="I1119" s="31">
        <f t="shared" si="537"/>
        <v>100</v>
      </c>
      <c r="J1119" s="31">
        <f t="shared" si="539"/>
        <v>100</v>
      </c>
    </row>
    <row r="1120" spans="1:10">
      <c r="A1120" s="43" t="s">
        <v>152</v>
      </c>
      <c r="B1120" s="44" t="s">
        <v>299</v>
      </c>
      <c r="C1120" s="44" t="s">
        <v>153</v>
      </c>
      <c r="D1120" s="31">
        <v>66</v>
      </c>
      <c r="E1120" s="31">
        <f>E1121</f>
        <v>66</v>
      </c>
      <c r="F1120" s="31">
        <f t="shared" si="544"/>
        <v>66</v>
      </c>
      <c r="G1120" s="31">
        <f t="shared" si="544"/>
        <v>66</v>
      </c>
      <c r="H1120" s="7">
        <f t="shared" si="544"/>
        <v>66</v>
      </c>
      <c r="I1120" s="31">
        <f t="shared" si="537"/>
        <v>100</v>
      </c>
      <c r="J1120" s="31">
        <f t="shared" si="539"/>
        <v>100</v>
      </c>
    </row>
    <row r="1121" spans="1:10" ht="25.5">
      <c r="A1121" s="43" t="s">
        <v>154</v>
      </c>
      <c r="B1121" s="44" t="s">
        <v>299</v>
      </c>
      <c r="C1121" s="44" t="s">
        <v>155</v>
      </c>
      <c r="D1121" s="31">
        <v>66</v>
      </c>
      <c r="E1121" s="31">
        <f>ведомство!H444</f>
        <v>66</v>
      </c>
      <c r="F1121" s="31">
        <f>ведомство!I444</f>
        <v>66</v>
      </c>
      <c r="G1121" s="31">
        <f>ведомство!J444</f>
        <v>66</v>
      </c>
      <c r="H1121" s="7">
        <f>ведомство!K444</f>
        <v>66</v>
      </c>
      <c r="I1121" s="31">
        <f t="shared" si="537"/>
        <v>100</v>
      </c>
      <c r="J1121" s="31">
        <f t="shared" si="539"/>
        <v>100</v>
      </c>
    </row>
    <row r="1122" spans="1:10">
      <c r="A1122" s="43" t="s">
        <v>300</v>
      </c>
      <c r="B1122" s="44" t="s">
        <v>301</v>
      </c>
      <c r="C1122" s="44" t="s">
        <v>0</v>
      </c>
      <c r="D1122" s="31">
        <v>3084</v>
      </c>
      <c r="E1122" s="31">
        <f>E1123</f>
        <v>3084</v>
      </c>
      <c r="F1122" s="31">
        <f t="shared" ref="F1122:H1123" si="545">F1123</f>
        <v>3084</v>
      </c>
      <c r="G1122" s="31">
        <f t="shared" si="545"/>
        <v>3084</v>
      </c>
      <c r="H1122" s="7">
        <f t="shared" si="545"/>
        <v>3084</v>
      </c>
      <c r="I1122" s="31">
        <f t="shared" si="537"/>
        <v>100</v>
      </c>
      <c r="J1122" s="31">
        <f t="shared" si="539"/>
        <v>100</v>
      </c>
    </row>
    <row r="1123" spans="1:10">
      <c r="A1123" s="43" t="s">
        <v>105</v>
      </c>
      <c r="B1123" s="44" t="s">
        <v>301</v>
      </c>
      <c r="C1123" s="44" t="s">
        <v>106</v>
      </c>
      <c r="D1123" s="31">
        <v>3084</v>
      </c>
      <c r="E1123" s="31">
        <f>E1124</f>
        <v>3084</v>
      </c>
      <c r="F1123" s="31">
        <f t="shared" si="545"/>
        <v>3084</v>
      </c>
      <c r="G1123" s="31">
        <f t="shared" si="545"/>
        <v>3084</v>
      </c>
      <c r="H1123" s="7">
        <f t="shared" si="545"/>
        <v>3084</v>
      </c>
      <c r="I1123" s="31">
        <f t="shared" si="537"/>
        <v>100</v>
      </c>
      <c r="J1123" s="31">
        <f t="shared" si="539"/>
        <v>100</v>
      </c>
    </row>
    <row r="1124" spans="1:10">
      <c r="A1124" s="43" t="s">
        <v>144</v>
      </c>
      <c r="B1124" s="44" t="s">
        <v>301</v>
      </c>
      <c r="C1124" s="44" t="s">
        <v>145</v>
      </c>
      <c r="D1124" s="31">
        <v>3084</v>
      </c>
      <c r="E1124" s="31">
        <f>ведомство!H447</f>
        <v>3084</v>
      </c>
      <c r="F1124" s="31">
        <f>ведомство!I447</f>
        <v>3084</v>
      </c>
      <c r="G1124" s="31">
        <f>ведомство!J447</f>
        <v>3084</v>
      </c>
      <c r="H1124" s="7">
        <f>ведомство!K447</f>
        <v>3084</v>
      </c>
      <c r="I1124" s="31">
        <f t="shared" si="537"/>
        <v>100</v>
      </c>
      <c r="J1124" s="31">
        <f t="shared" si="539"/>
        <v>100</v>
      </c>
    </row>
    <row r="1125" spans="1:10">
      <c r="A1125" s="40" t="s">
        <v>0</v>
      </c>
      <c r="B1125" s="65" t="s">
        <v>0</v>
      </c>
      <c r="C1125" s="41" t="s">
        <v>0</v>
      </c>
      <c r="D1125" s="42" t="s">
        <v>0</v>
      </c>
      <c r="E1125" s="42"/>
      <c r="F1125" s="42"/>
      <c r="G1125" s="42"/>
      <c r="H1125" s="5"/>
      <c r="I1125" s="31"/>
      <c r="J1125" s="31"/>
    </row>
    <row r="1126" spans="1:10" ht="38.25">
      <c r="A1126" s="40" t="s">
        <v>134</v>
      </c>
      <c r="B1126" s="41" t="s">
        <v>135</v>
      </c>
      <c r="C1126" s="41" t="s">
        <v>0</v>
      </c>
      <c r="D1126" s="42">
        <v>742170.9</v>
      </c>
      <c r="E1126" s="42">
        <f>E1127+E1174+E1187+E1201+E1220</f>
        <v>740045.33245999995</v>
      </c>
      <c r="F1126" s="42">
        <f t="shared" ref="F1126:H1126" si="546">F1127+F1174+F1187+F1201+F1220</f>
        <v>550002.69045999995</v>
      </c>
      <c r="G1126" s="42">
        <f t="shared" si="546"/>
        <v>550002.69048999995</v>
      </c>
      <c r="H1126" s="5">
        <f t="shared" si="546"/>
        <v>545834.62381200003</v>
      </c>
      <c r="I1126" s="42">
        <f t="shared" si="537"/>
        <v>73.756917295536468</v>
      </c>
      <c r="J1126" s="42">
        <f t="shared" si="539"/>
        <v>99.242173407458438</v>
      </c>
    </row>
    <row r="1127" spans="1:10">
      <c r="A1127" s="40" t="s">
        <v>193</v>
      </c>
      <c r="B1127" s="41" t="s">
        <v>194</v>
      </c>
      <c r="C1127" s="41" t="s">
        <v>0</v>
      </c>
      <c r="D1127" s="42">
        <v>598711.19999999995</v>
      </c>
      <c r="E1127" s="42">
        <f>E1131+E1134+E1137+E1140+E1143+E1146+E1149+E1152+E1161+E1164+E1167+E1170+E1128</f>
        <v>601044.68779</v>
      </c>
      <c r="F1127" s="42">
        <f t="shared" ref="F1127:H1127" si="547">F1131+F1134+F1137+F1140+F1143+F1146+F1149+F1152+F1161+F1164+F1167+F1170+F1128</f>
        <v>437624.15778999997</v>
      </c>
      <c r="G1127" s="42">
        <f t="shared" si="547"/>
        <v>437624.15781999996</v>
      </c>
      <c r="H1127" s="5">
        <f t="shared" si="547"/>
        <v>435532.11245200003</v>
      </c>
      <c r="I1127" s="42">
        <f t="shared" si="537"/>
        <v>72.462517563115256</v>
      </c>
      <c r="J1127" s="42">
        <f t="shared" si="539"/>
        <v>99.521953872801546</v>
      </c>
    </row>
    <row r="1128" spans="1:10" s="53" customFormat="1" ht="25.5">
      <c r="A1128" s="43" t="s">
        <v>1213</v>
      </c>
      <c r="B1128" s="47" t="s">
        <v>1212</v>
      </c>
      <c r="C1128" s="26"/>
      <c r="D1128" s="42"/>
      <c r="E1128" s="48">
        <f>E1129</f>
        <v>833.46100000000001</v>
      </c>
      <c r="F1128" s="48">
        <f t="shared" ref="F1128:H1129" si="548">F1129</f>
        <v>833.46100000000001</v>
      </c>
      <c r="G1128" s="48">
        <f t="shared" si="548"/>
        <v>833.46100000000001</v>
      </c>
      <c r="H1128" s="21">
        <f t="shared" si="548"/>
        <v>833.46100000000001</v>
      </c>
      <c r="I1128" s="31">
        <f t="shared" si="537"/>
        <v>100</v>
      </c>
      <c r="J1128" s="31">
        <f t="shared" si="539"/>
        <v>100</v>
      </c>
    </row>
    <row r="1129" spans="1:10" s="53" customFormat="1" ht="25.5">
      <c r="A1129" s="43" t="s">
        <v>130</v>
      </c>
      <c r="B1129" s="47" t="s">
        <v>1212</v>
      </c>
      <c r="C1129" s="44">
        <v>600</v>
      </c>
      <c r="D1129" s="42"/>
      <c r="E1129" s="48">
        <f>E1130</f>
        <v>833.46100000000001</v>
      </c>
      <c r="F1129" s="48">
        <f t="shared" si="548"/>
        <v>833.46100000000001</v>
      </c>
      <c r="G1129" s="48">
        <f t="shared" si="548"/>
        <v>833.46100000000001</v>
      </c>
      <c r="H1129" s="21">
        <f t="shared" si="548"/>
        <v>833.46100000000001</v>
      </c>
      <c r="I1129" s="31">
        <f t="shared" si="537"/>
        <v>100</v>
      </c>
      <c r="J1129" s="31">
        <f t="shared" si="539"/>
        <v>100</v>
      </c>
    </row>
    <row r="1130" spans="1:10" s="53" customFormat="1">
      <c r="A1130" s="43" t="s">
        <v>165</v>
      </c>
      <c r="B1130" s="47" t="s">
        <v>1212</v>
      </c>
      <c r="C1130" s="26">
        <v>620</v>
      </c>
      <c r="D1130" s="42"/>
      <c r="E1130" s="48">
        <f>ведомство!H2384</f>
        <v>833.46100000000001</v>
      </c>
      <c r="F1130" s="48">
        <f>ведомство!I2384</f>
        <v>833.46100000000001</v>
      </c>
      <c r="G1130" s="48">
        <f>ведомство!J2384</f>
        <v>833.46100000000001</v>
      </c>
      <c r="H1130" s="21">
        <f>ведомство!K2384</f>
        <v>833.46100000000001</v>
      </c>
      <c r="I1130" s="31">
        <f t="shared" si="537"/>
        <v>100</v>
      </c>
      <c r="J1130" s="31">
        <f t="shared" si="539"/>
        <v>100</v>
      </c>
    </row>
    <row r="1131" spans="1:10" ht="25.5">
      <c r="A1131" s="43" t="s">
        <v>997</v>
      </c>
      <c r="B1131" s="44" t="s">
        <v>998</v>
      </c>
      <c r="C1131" s="44" t="s">
        <v>0</v>
      </c>
      <c r="D1131" s="31">
        <v>39059</v>
      </c>
      <c r="E1131" s="31">
        <f>E1132</f>
        <v>39059</v>
      </c>
      <c r="F1131" s="31">
        <f t="shared" ref="F1131:H1132" si="549">F1132</f>
        <v>17026.96531</v>
      </c>
      <c r="G1131" s="31">
        <f t="shared" si="549"/>
        <v>17026.96531</v>
      </c>
      <c r="H1131" s="7">
        <f t="shared" si="549"/>
        <v>17026.96531</v>
      </c>
      <c r="I1131" s="31">
        <f t="shared" si="537"/>
        <v>43.592937120766017</v>
      </c>
      <c r="J1131" s="31">
        <f t="shared" si="539"/>
        <v>100</v>
      </c>
    </row>
    <row r="1132" spans="1:10">
      <c r="A1132" s="43" t="s">
        <v>152</v>
      </c>
      <c r="B1132" s="44" t="s">
        <v>998</v>
      </c>
      <c r="C1132" s="44" t="s">
        <v>153</v>
      </c>
      <c r="D1132" s="31">
        <v>39059</v>
      </c>
      <c r="E1132" s="31">
        <f>E1133</f>
        <v>39059</v>
      </c>
      <c r="F1132" s="31">
        <f t="shared" si="549"/>
        <v>17026.96531</v>
      </c>
      <c r="G1132" s="31">
        <f t="shared" si="549"/>
        <v>17026.96531</v>
      </c>
      <c r="H1132" s="7">
        <f t="shared" si="549"/>
        <v>17026.96531</v>
      </c>
      <c r="I1132" s="31">
        <f t="shared" si="537"/>
        <v>43.592937120766017</v>
      </c>
      <c r="J1132" s="31">
        <f t="shared" si="539"/>
        <v>100</v>
      </c>
    </row>
    <row r="1133" spans="1:10" ht="25.5">
      <c r="A1133" s="43" t="s">
        <v>154</v>
      </c>
      <c r="B1133" s="44" t="s">
        <v>998</v>
      </c>
      <c r="C1133" s="44" t="s">
        <v>155</v>
      </c>
      <c r="D1133" s="31">
        <v>39059</v>
      </c>
      <c r="E1133" s="31">
        <f>ведомство!H2387</f>
        <v>39059</v>
      </c>
      <c r="F1133" s="31">
        <f>ведомство!I2387</f>
        <v>17026.96531</v>
      </c>
      <c r="G1133" s="31">
        <f>ведомство!J2387</f>
        <v>17026.96531</v>
      </c>
      <c r="H1133" s="7">
        <f>ведомство!K2387</f>
        <v>17026.96531</v>
      </c>
      <c r="I1133" s="31">
        <f t="shared" si="537"/>
        <v>43.592937120766017</v>
      </c>
      <c r="J1133" s="31">
        <f t="shared" si="539"/>
        <v>100</v>
      </c>
    </row>
    <row r="1134" spans="1:10" ht="25.5">
      <c r="A1134" s="43" t="s">
        <v>1004</v>
      </c>
      <c r="B1134" s="44" t="s">
        <v>1005</v>
      </c>
      <c r="C1134" s="44" t="s">
        <v>0</v>
      </c>
      <c r="D1134" s="31">
        <v>6431.2</v>
      </c>
      <c r="E1134" s="31">
        <f>E1135</f>
        <v>6431.18</v>
      </c>
      <c r="F1134" s="31">
        <f t="shared" ref="F1134:H1135" si="550">F1135</f>
        <v>6431.18</v>
      </c>
      <c r="G1134" s="31">
        <f t="shared" si="550"/>
        <v>6431.18</v>
      </c>
      <c r="H1134" s="7">
        <f t="shared" si="550"/>
        <v>6431.18</v>
      </c>
      <c r="I1134" s="31">
        <f t="shared" si="537"/>
        <v>100</v>
      </c>
      <c r="J1134" s="31">
        <f t="shared" si="539"/>
        <v>100</v>
      </c>
    </row>
    <row r="1135" spans="1:10" ht="25.5">
      <c r="A1135" s="43" t="s">
        <v>130</v>
      </c>
      <c r="B1135" s="44" t="s">
        <v>1005</v>
      </c>
      <c r="C1135" s="44" t="s">
        <v>131</v>
      </c>
      <c r="D1135" s="31">
        <v>6431.2</v>
      </c>
      <c r="E1135" s="31">
        <f>E1136</f>
        <v>6431.18</v>
      </c>
      <c r="F1135" s="31">
        <f t="shared" si="550"/>
        <v>6431.18</v>
      </c>
      <c r="G1135" s="31">
        <f t="shared" si="550"/>
        <v>6431.18</v>
      </c>
      <c r="H1135" s="7">
        <f t="shared" si="550"/>
        <v>6431.18</v>
      </c>
      <c r="I1135" s="31">
        <f t="shared" si="537"/>
        <v>100</v>
      </c>
      <c r="J1135" s="31">
        <f t="shared" si="539"/>
        <v>100</v>
      </c>
    </row>
    <row r="1136" spans="1:10">
      <c r="A1136" s="43" t="s">
        <v>165</v>
      </c>
      <c r="B1136" s="44" t="s">
        <v>1005</v>
      </c>
      <c r="C1136" s="44" t="s">
        <v>166</v>
      </c>
      <c r="D1136" s="31">
        <v>6431.2</v>
      </c>
      <c r="E1136" s="31">
        <f>ведомство!H2412</f>
        <v>6431.18</v>
      </c>
      <c r="F1136" s="31">
        <f>ведомство!I2412</f>
        <v>6431.18</v>
      </c>
      <c r="G1136" s="31">
        <f>ведомство!J2412</f>
        <v>6431.18</v>
      </c>
      <c r="H1136" s="7">
        <f>ведомство!K2412</f>
        <v>6431.18</v>
      </c>
      <c r="I1136" s="31">
        <f t="shared" si="537"/>
        <v>100</v>
      </c>
      <c r="J1136" s="31">
        <f t="shared" si="539"/>
        <v>100</v>
      </c>
    </row>
    <row r="1137" spans="1:10" ht="38.25">
      <c r="A1137" s="43" t="s">
        <v>224</v>
      </c>
      <c r="B1137" s="44" t="s">
        <v>225</v>
      </c>
      <c r="C1137" s="44" t="s">
        <v>0</v>
      </c>
      <c r="D1137" s="31">
        <v>80100</v>
      </c>
      <c r="E1137" s="31">
        <f>E1138</f>
        <v>80100</v>
      </c>
      <c r="F1137" s="31">
        <f t="shared" ref="F1137:H1138" si="551">F1138</f>
        <v>80100</v>
      </c>
      <c r="G1137" s="31">
        <f t="shared" si="551"/>
        <v>80100</v>
      </c>
      <c r="H1137" s="7">
        <f t="shared" si="551"/>
        <v>80100</v>
      </c>
      <c r="I1137" s="31">
        <f t="shared" si="537"/>
        <v>100</v>
      </c>
      <c r="J1137" s="31">
        <f t="shared" si="539"/>
        <v>100</v>
      </c>
    </row>
    <row r="1138" spans="1:10">
      <c r="A1138" s="43" t="s">
        <v>105</v>
      </c>
      <c r="B1138" s="44" t="s">
        <v>225</v>
      </c>
      <c r="C1138" s="44" t="s">
        <v>106</v>
      </c>
      <c r="D1138" s="31">
        <v>80100</v>
      </c>
      <c r="E1138" s="31">
        <f>E1139</f>
        <v>80100</v>
      </c>
      <c r="F1138" s="31">
        <f t="shared" si="551"/>
        <v>80100</v>
      </c>
      <c r="G1138" s="31">
        <f t="shared" si="551"/>
        <v>80100</v>
      </c>
      <c r="H1138" s="7">
        <f t="shared" si="551"/>
        <v>80100</v>
      </c>
      <c r="I1138" s="31">
        <f t="shared" si="537"/>
        <v>100</v>
      </c>
      <c r="J1138" s="31">
        <f t="shared" si="539"/>
        <v>100</v>
      </c>
    </row>
    <row r="1139" spans="1:10">
      <c r="A1139" s="43" t="s">
        <v>144</v>
      </c>
      <c r="B1139" s="44" t="s">
        <v>225</v>
      </c>
      <c r="C1139" s="44" t="s">
        <v>145</v>
      </c>
      <c r="D1139" s="31">
        <v>80100</v>
      </c>
      <c r="E1139" s="31">
        <f>ведомство!H252</f>
        <v>80100</v>
      </c>
      <c r="F1139" s="31">
        <f>ведомство!I252</f>
        <v>80100</v>
      </c>
      <c r="G1139" s="31">
        <f>ведомство!J252</f>
        <v>80100</v>
      </c>
      <c r="H1139" s="7">
        <f>ведомство!K252</f>
        <v>80100</v>
      </c>
      <c r="I1139" s="31">
        <f t="shared" si="537"/>
        <v>100</v>
      </c>
      <c r="J1139" s="31">
        <f t="shared" si="539"/>
        <v>100</v>
      </c>
    </row>
    <row r="1140" spans="1:10" ht="25.5">
      <c r="A1140" s="43" t="s">
        <v>999</v>
      </c>
      <c r="B1140" s="44" t="s">
        <v>1000</v>
      </c>
      <c r="C1140" s="44" t="s">
        <v>0</v>
      </c>
      <c r="D1140" s="31">
        <v>2276.5</v>
      </c>
      <c r="E1140" s="31">
        <f>E1141</f>
        <v>2276.5</v>
      </c>
      <c r="F1140" s="31">
        <f t="shared" ref="F1140:H1141" si="552">F1141</f>
        <v>2276.5</v>
      </c>
      <c r="G1140" s="31">
        <f t="shared" si="552"/>
        <v>2276.5</v>
      </c>
      <c r="H1140" s="7">
        <f t="shared" si="552"/>
        <v>2276.5</v>
      </c>
      <c r="I1140" s="31">
        <f t="shared" si="537"/>
        <v>100</v>
      </c>
      <c r="J1140" s="31">
        <f t="shared" si="539"/>
        <v>100</v>
      </c>
    </row>
    <row r="1141" spans="1:10" ht="25.5">
      <c r="A1141" s="43" t="s">
        <v>130</v>
      </c>
      <c r="B1141" s="44" t="s">
        <v>1000</v>
      </c>
      <c r="C1141" s="44" t="s">
        <v>131</v>
      </c>
      <c r="D1141" s="31">
        <v>2276.5</v>
      </c>
      <c r="E1141" s="31">
        <f>E1142</f>
        <v>2276.5</v>
      </c>
      <c r="F1141" s="31">
        <f t="shared" si="552"/>
        <v>2276.5</v>
      </c>
      <c r="G1141" s="31">
        <f t="shared" si="552"/>
        <v>2276.5</v>
      </c>
      <c r="H1141" s="7">
        <f t="shared" si="552"/>
        <v>2276.5</v>
      </c>
      <c r="I1141" s="31">
        <f t="shared" si="537"/>
        <v>100</v>
      </c>
      <c r="J1141" s="31">
        <f t="shared" si="539"/>
        <v>100</v>
      </c>
    </row>
    <row r="1142" spans="1:10">
      <c r="A1142" s="43" t="s">
        <v>165</v>
      </c>
      <c r="B1142" s="44" t="s">
        <v>1000</v>
      </c>
      <c r="C1142" s="44" t="s">
        <v>166</v>
      </c>
      <c r="D1142" s="31">
        <v>2276.5</v>
      </c>
      <c r="E1142" s="31">
        <f>ведомство!H2390</f>
        <v>2276.5</v>
      </c>
      <c r="F1142" s="31">
        <f>ведомство!I2390</f>
        <v>2276.5</v>
      </c>
      <c r="G1142" s="31">
        <f>ведомство!J2390</f>
        <v>2276.5</v>
      </c>
      <c r="H1142" s="7">
        <f>ведомство!K2390</f>
        <v>2276.5</v>
      </c>
      <c r="I1142" s="31">
        <f t="shared" si="537"/>
        <v>100</v>
      </c>
      <c r="J1142" s="31">
        <f t="shared" si="539"/>
        <v>100</v>
      </c>
    </row>
    <row r="1143" spans="1:10">
      <c r="A1143" s="43" t="s">
        <v>128</v>
      </c>
      <c r="B1143" s="44" t="s">
        <v>1006</v>
      </c>
      <c r="C1143" s="44" t="s">
        <v>0</v>
      </c>
      <c r="D1143" s="31">
        <v>291146.2</v>
      </c>
      <c r="E1143" s="31">
        <f>E1144</f>
        <v>291146.2</v>
      </c>
      <c r="F1143" s="31">
        <f t="shared" ref="F1143:H1144" si="553">F1144</f>
        <v>243798</v>
      </c>
      <c r="G1143" s="31">
        <f t="shared" si="553"/>
        <v>243798</v>
      </c>
      <c r="H1143" s="7">
        <f t="shared" si="553"/>
        <v>243798</v>
      </c>
      <c r="I1143" s="31">
        <f t="shared" si="537"/>
        <v>83.737311357661554</v>
      </c>
      <c r="J1143" s="31">
        <f t="shared" si="539"/>
        <v>100</v>
      </c>
    </row>
    <row r="1144" spans="1:10" ht="25.5">
      <c r="A1144" s="43" t="s">
        <v>130</v>
      </c>
      <c r="B1144" s="44" t="s">
        <v>1006</v>
      </c>
      <c r="C1144" s="44" t="s">
        <v>131</v>
      </c>
      <c r="D1144" s="31">
        <v>291146.2</v>
      </c>
      <c r="E1144" s="31">
        <f>E1145</f>
        <v>291146.2</v>
      </c>
      <c r="F1144" s="31">
        <f t="shared" si="553"/>
        <v>243798</v>
      </c>
      <c r="G1144" s="31">
        <f t="shared" si="553"/>
        <v>243798</v>
      </c>
      <c r="H1144" s="7">
        <f t="shared" si="553"/>
        <v>243798</v>
      </c>
      <c r="I1144" s="31">
        <f t="shared" si="537"/>
        <v>83.737311357661554</v>
      </c>
      <c r="J1144" s="31">
        <f t="shared" si="539"/>
        <v>100</v>
      </c>
    </row>
    <row r="1145" spans="1:10">
      <c r="A1145" s="43" t="s">
        <v>165</v>
      </c>
      <c r="B1145" s="44" t="s">
        <v>1006</v>
      </c>
      <c r="C1145" s="44" t="s">
        <v>166</v>
      </c>
      <c r="D1145" s="31">
        <v>291146.2</v>
      </c>
      <c r="E1145" s="31">
        <f>ведомство!H2415</f>
        <v>291146.2</v>
      </c>
      <c r="F1145" s="31">
        <f>ведомство!I2415</f>
        <v>243798</v>
      </c>
      <c r="G1145" s="31">
        <f>ведомство!J2415</f>
        <v>243798</v>
      </c>
      <c r="H1145" s="7">
        <f>ведомство!K2415</f>
        <v>243798</v>
      </c>
      <c r="I1145" s="31">
        <f t="shared" si="537"/>
        <v>83.737311357661554</v>
      </c>
      <c r="J1145" s="31">
        <f t="shared" si="539"/>
        <v>100</v>
      </c>
    </row>
    <row r="1146" spans="1:10" ht="25.5">
      <c r="A1146" s="43" t="s">
        <v>113</v>
      </c>
      <c r="B1146" s="44" t="s">
        <v>226</v>
      </c>
      <c r="C1146" s="44" t="s">
        <v>0</v>
      </c>
      <c r="D1146" s="31">
        <v>1562.6</v>
      </c>
      <c r="E1146" s="31">
        <f>E1147</f>
        <v>1562.64679</v>
      </c>
      <c r="F1146" s="31">
        <f t="shared" ref="F1146:H1147" si="554">F1147</f>
        <v>1549.1112599999999</v>
      </c>
      <c r="G1146" s="31">
        <f t="shared" si="554"/>
        <v>1549.1112900000001</v>
      </c>
      <c r="H1146" s="7">
        <f t="shared" si="554"/>
        <v>1517.62555</v>
      </c>
      <c r="I1146" s="31">
        <f t="shared" si="537"/>
        <v>97.118911305606048</v>
      </c>
      <c r="J1146" s="31">
        <f t="shared" si="539"/>
        <v>97.967498473931443</v>
      </c>
    </row>
    <row r="1147" spans="1:10">
      <c r="A1147" s="43" t="s">
        <v>115</v>
      </c>
      <c r="B1147" s="44" t="s">
        <v>226</v>
      </c>
      <c r="C1147" s="44" t="s">
        <v>116</v>
      </c>
      <c r="D1147" s="31">
        <v>1562.6</v>
      </c>
      <c r="E1147" s="31">
        <f>E1148</f>
        <v>1562.64679</v>
      </c>
      <c r="F1147" s="31">
        <f t="shared" si="554"/>
        <v>1549.1112599999999</v>
      </c>
      <c r="G1147" s="31">
        <f t="shared" si="554"/>
        <v>1549.1112900000001</v>
      </c>
      <c r="H1147" s="7">
        <f t="shared" si="554"/>
        <v>1517.62555</v>
      </c>
      <c r="I1147" s="31">
        <f t="shared" si="537"/>
        <v>97.118911305606048</v>
      </c>
      <c r="J1147" s="31">
        <f t="shared" si="539"/>
        <v>97.967498473931443</v>
      </c>
    </row>
    <row r="1148" spans="1:10" ht="63.75">
      <c r="A1148" s="43" t="s">
        <v>117</v>
      </c>
      <c r="B1148" s="44" t="s">
        <v>226</v>
      </c>
      <c r="C1148" s="44" t="s">
        <v>118</v>
      </c>
      <c r="D1148" s="31">
        <v>1562.6</v>
      </c>
      <c r="E1148" s="31">
        <f>ведомство!H255</f>
        <v>1562.64679</v>
      </c>
      <c r="F1148" s="31">
        <f>ведомство!I255</f>
        <v>1549.1112599999999</v>
      </c>
      <c r="G1148" s="31">
        <f>ведомство!J255</f>
        <v>1549.1112900000001</v>
      </c>
      <c r="H1148" s="7">
        <f>ведомство!K255</f>
        <v>1517.62555</v>
      </c>
      <c r="I1148" s="31">
        <f t="shared" si="537"/>
        <v>97.118911305606048</v>
      </c>
      <c r="J1148" s="31">
        <f t="shared" si="539"/>
        <v>97.967498473931443</v>
      </c>
    </row>
    <row r="1149" spans="1:10">
      <c r="A1149" s="43" t="s">
        <v>142</v>
      </c>
      <c r="B1149" s="44" t="s">
        <v>227</v>
      </c>
      <c r="C1149" s="44" t="s">
        <v>0</v>
      </c>
      <c r="D1149" s="31">
        <v>106639.6</v>
      </c>
      <c r="E1149" s="31">
        <f>E1150</f>
        <v>106639.6</v>
      </c>
      <c r="F1149" s="31">
        <f t="shared" ref="F1149:H1150" si="555">F1150</f>
        <v>22727.640220000001</v>
      </c>
      <c r="G1149" s="31">
        <f t="shared" si="555"/>
        <v>22727.640220000001</v>
      </c>
      <c r="H1149" s="7">
        <f t="shared" si="555"/>
        <v>22727.640222000002</v>
      </c>
      <c r="I1149" s="31">
        <f t="shared" si="537"/>
        <v>21.31257077295864</v>
      </c>
      <c r="J1149" s="31">
        <f t="shared" si="539"/>
        <v>100.00000000879984</v>
      </c>
    </row>
    <row r="1150" spans="1:10">
      <c r="A1150" s="43" t="s">
        <v>105</v>
      </c>
      <c r="B1150" s="44" t="s">
        <v>227</v>
      </c>
      <c r="C1150" s="44" t="s">
        <v>106</v>
      </c>
      <c r="D1150" s="31">
        <v>106639.6</v>
      </c>
      <c r="E1150" s="31">
        <f>E1151</f>
        <v>106639.6</v>
      </c>
      <c r="F1150" s="31">
        <f t="shared" si="555"/>
        <v>22727.640220000001</v>
      </c>
      <c r="G1150" s="31">
        <f t="shared" si="555"/>
        <v>22727.640220000001</v>
      </c>
      <c r="H1150" s="7">
        <f t="shared" si="555"/>
        <v>22727.640222000002</v>
      </c>
      <c r="I1150" s="31">
        <f t="shared" si="537"/>
        <v>21.31257077295864</v>
      </c>
      <c r="J1150" s="31">
        <f t="shared" si="539"/>
        <v>100.00000000879984</v>
      </c>
    </row>
    <row r="1151" spans="1:10">
      <c r="A1151" s="43" t="s">
        <v>144</v>
      </c>
      <c r="B1151" s="44" t="s">
        <v>227</v>
      </c>
      <c r="C1151" s="44" t="s">
        <v>145</v>
      </c>
      <c r="D1151" s="31">
        <v>106639.6</v>
      </c>
      <c r="E1151" s="31">
        <f>ведомство!H258</f>
        <v>106639.6</v>
      </c>
      <c r="F1151" s="31">
        <f>ведомство!I258</f>
        <v>22727.640220000001</v>
      </c>
      <c r="G1151" s="31">
        <f>ведомство!J258</f>
        <v>22727.640220000001</v>
      </c>
      <c r="H1151" s="7">
        <f>ведомство!K258</f>
        <v>22727.640222000002</v>
      </c>
      <c r="I1151" s="31">
        <f t="shared" si="537"/>
        <v>21.31257077295864</v>
      </c>
      <c r="J1151" s="31">
        <f t="shared" si="539"/>
        <v>100.00000000879984</v>
      </c>
    </row>
    <row r="1152" spans="1:10">
      <c r="A1152" s="43" t="s">
        <v>995</v>
      </c>
      <c r="B1152" s="44" t="s">
        <v>1001</v>
      </c>
      <c r="C1152" s="44" t="s">
        <v>0</v>
      </c>
      <c r="D1152" s="31">
        <v>49300</v>
      </c>
      <c r="E1152" s="31">
        <f>E1153+E1155+E1159</f>
        <v>49300</v>
      </c>
      <c r="F1152" s="31">
        <f t="shared" ref="F1152:H1152" si="556">F1153+F1155+F1159</f>
        <v>41095.699999999997</v>
      </c>
      <c r="G1152" s="31">
        <f t="shared" si="556"/>
        <v>41095.699999999997</v>
      </c>
      <c r="H1152" s="7">
        <f t="shared" si="556"/>
        <v>41095.699999999997</v>
      </c>
      <c r="I1152" s="31">
        <f t="shared" si="537"/>
        <v>83.358417849898572</v>
      </c>
      <c r="J1152" s="31">
        <f t="shared" si="539"/>
        <v>100</v>
      </c>
    </row>
    <row r="1153" spans="1:10">
      <c r="A1153" s="43" t="s">
        <v>156</v>
      </c>
      <c r="B1153" s="44" t="s">
        <v>1001</v>
      </c>
      <c r="C1153" s="44" t="s">
        <v>157</v>
      </c>
      <c r="D1153" s="31">
        <v>500</v>
      </c>
      <c r="E1153" s="31">
        <f>E1154</f>
        <v>500</v>
      </c>
      <c r="F1153" s="31">
        <f t="shared" ref="F1153:H1153" si="557">F1154</f>
        <v>0</v>
      </c>
      <c r="G1153" s="31">
        <f t="shared" si="557"/>
        <v>0</v>
      </c>
      <c r="H1153" s="7">
        <f t="shared" si="557"/>
        <v>0</v>
      </c>
      <c r="I1153" s="31">
        <f t="shared" si="537"/>
        <v>0</v>
      </c>
      <c r="J1153" s="31">
        <v>0</v>
      </c>
    </row>
    <row r="1154" spans="1:10">
      <c r="A1154" s="43" t="s">
        <v>158</v>
      </c>
      <c r="B1154" s="44" t="s">
        <v>1001</v>
      </c>
      <c r="C1154" s="44" t="s">
        <v>159</v>
      </c>
      <c r="D1154" s="31">
        <v>500</v>
      </c>
      <c r="E1154" s="31">
        <f>ведомство!H2393</f>
        <v>500</v>
      </c>
      <c r="F1154" s="31">
        <f>ведомство!I2393</f>
        <v>0</v>
      </c>
      <c r="G1154" s="31">
        <f>ведомство!J2393</f>
        <v>0</v>
      </c>
      <c r="H1154" s="7">
        <f>ведомство!K2393</f>
        <v>0</v>
      </c>
      <c r="I1154" s="31">
        <f t="shared" si="537"/>
        <v>0</v>
      </c>
      <c r="J1154" s="31">
        <v>0</v>
      </c>
    </row>
    <row r="1155" spans="1:10" ht="25.5">
      <c r="A1155" s="43" t="s">
        <v>130</v>
      </c>
      <c r="B1155" s="44" t="s">
        <v>1001</v>
      </c>
      <c r="C1155" s="44" t="s">
        <v>131</v>
      </c>
      <c r="D1155" s="31">
        <v>48752</v>
      </c>
      <c r="E1155" s="31">
        <f>E1156+E1157+E1158</f>
        <v>48752</v>
      </c>
      <c r="F1155" s="31">
        <f t="shared" ref="F1155:H1155" si="558">F1156+F1157+F1158</f>
        <v>41047.699999999997</v>
      </c>
      <c r="G1155" s="31">
        <f t="shared" si="558"/>
        <v>41047.699999999997</v>
      </c>
      <c r="H1155" s="7">
        <f t="shared" si="558"/>
        <v>41047.699999999997</v>
      </c>
      <c r="I1155" s="31">
        <f t="shared" si="537"/>
        <v>84.196956022317025</v>
      </c>
      <c r="J1155" s="31">
        <f t="shared" si="539"/>
        <v>100</v>
      </c>
    </row>
    <row r="1156" spans="1:10">
      <c r="A1156" s="43" t="s">
        <v>132</v>
      </c>
      <c r="B1156" s="44" t="s">
        <v>1001</v>
      </c>
      <c r="C1156" s="44" t="s">
        <v>133</v>
      </c>
      <c r="D1156" s="31">
        <v>617.79999999999995</v>
      </c>
      <c r="E1156" s="31">
        <f>ведомство!H2395</f>
        <v>617.79999999999995</v>
      </c>
      <c r="F1156" s="31">
        <f>ведомство!I2395</f>
        <v>617.79999999999995</v>
      </c>
      <c r="G1156" s="31">
        <f>ведомство!J2395</f>
        <v>617.79999999999995</v>
      </c>
      <c r="H1156" s="7">
        <f>ведомство!K2395</f>
        <v>617.79999999999995</v>
      </c>
      <c r="I1156" s="31">
        <f t="shared" si="537"/>
        <v>100</v>
      </c>
      <c r="J1156" s="31">
        <f t="shared" si="539"/>
        <v>100</v>
      </c>
    </row>
    <row r="1157" spans="1:10">
      <c r="A1157" s="43" t="s">
        <v>165</v>
      </c>
      <c r="B1157" s="44" t="s">
        <v>1001</v>
      </c>
      <c r="C1157" s="44" t="s">
        <v>166</v>
      </c>
      <c r="D1157" s="31">
        <v>47300</v>
      </c>
      <c r="E1157" s="31">
        <f>ведомство!H2418</f>
        <v>47300</v>
      </c>
      <c r="F1157" s="31">
        <f>ведомство!I2418</f>
        <v>39595.699999999997</v>
      </c>
      <c r="G1157" s="31">
        <f>ведомство!J2418</f>
        <v>39595.699999999997</v>
      </c>
      <c r="H1157" s="7">
        <f>ведомство!K2418</f>
        <v>39595.699999999997</v>
      </c>
      <c r="I1157" s="31">
        <f t="shared" si="537"/>
        <v>83.711839323467231</v>
      </c>
      <c r="J1157" s="31">
        <f t="shared" si="539"/>
        <v>100</v>
      </c>
    </row>
    <row r="1158" spans="1:10" ht="25.5">
      <c r="A1158" s="43" t="s">
        <v>248</v>
      </c>
      <c r="B1158" s="44" t="s">
        <v>1001</v>
      </c>
      <c r="C1158" s="44" t="s">
        <v>249</v>
      </c>
      <c r="D1158" s="31">
        <v>834.2</v>
      </c>
      <c r="E1158" s="31">
        <f>ведомство!H2396</f>
        <v>834.2</v>
      </c>
      <c r="F1158" s="31">
        <f>ведомство!I2396</f>
        <v>834.2</v>
      </c>
      <c r="G1158" s="31">
        <f>ведомство!J2396</f>
        <v>834.2</v>
      </c>
      <c r="H1158" s="7">
        <f>ведомство!K2396</f>
        <v>834.2</v>
      </c>
      <c r="I1158" s="31">
        <f t="shared" si="537"/>
        <v>100</v>
      </c>
      <c r="J1158" s="31">
        <f t="shared" si="539"/>
        <v>100</v>
      </c>
    </row>
    <row r="1159" spans="1:10">
      <c r="A1159" s="43" t="s">
        <v>160</v>
      </c>
      <c r="B1159" s="44" t="s">
        <v>1001</v>
      </c>
      <c r="C1159" s="44" t="s">
        <v>161</v>
      </c>
      <c r="D1159" s="31">
        <v>48</v>
      </c>
      <c r="E1159" s="31">
        <f>E1160</f>
        <v>48</v>
      </c>
      <c r="F1159" s="31">
        <f t="shared" ref="F1159:H1159" si="559">F1160</f>
        <v>48</v>
      </c>
      <c r="G1159" s="31">
        <f t="shared" si="559"/>
        <v>48</v>
      </c>
      <c r="H1159" s="7">
        <f t="shared" si="559"/>
        <v>48</v>
      </c>
      <c r="I1159" s="31">
        <f t="shared" si="537"/>
        <v>100</v>
      </c>
      <c r="J1159" s="31">
        <f t="shared" si="539"/>
        <v>100</v>
      </c>
    </row>
    <row r="1160" spans="1:10" ht="25.5">
      <c r="A1160" s="43" t="s">
        <v>269</v>
      </c>
      <c r="B1160" s="44" t="s">
        <v>1001</v>
      </c>
      <c r="C1160" s="44" t="s">
        <v>270</v>
      </c>
      <c r="D1160" s="31">
        <v>48</v>
      </c>
      <c r="E1160" s="31">
        <f>ведомство!H2398</f>
        <v>48</v>
      </c>
      <c r="F1160" s="31">
        <f>ведомство!I2398</f>
        <v>48</v>
      </c>
      <c r="G1160" s="31">
        <f>ведомство!J2398</f>
        <v>48</v>
      </c>
      <c r="H1160" s="7">
        <f>ведомство!K2398</f>
        <v>48</v>
      </c>
      <c r="I1160" s="31">
        <f t="shared" si="537"/>
        <v>100</v>
      </c>
      <c r="J1160" s="31">
        <f t="shared" si="539"/>
        <v>100</v>
      </c>
    </row>
    <row r="1161" spans="1:10">
      <c r="A1161" s="43" t="s">
        <v>368</v>
      </c>
      <c r="B1161" s="44" t="s">
        <v>411</v>
      </c>
      <c r="C1161" s="44" t="s">
        <v>0</v>
      </c>
      <c r="D1161" s="31">
        <v>1296.8</v>
      </c>
      <c r="E1161" s="31">
        <f>E1162</f>
        <v>2796.8</v>
      </c>
      <c r="F1161" s="31">
        <f t="shared" ref="F1161:H1162" si="560">F1162</f>
        <v>1671.8</v>
      </c>
      <c r="G1161" s="31">
        <f t="shared" si="560"/>
        <v>1671.8</v>
      </c>
      <c r="H1161" s="7">
        <f t="shared" si="560"/>
        <v>1671.8</v>
      </c>
      <c r="I1161" s="31">
        <f t="shared" si="537"/>
        <v>59.775457665903886</v>
      </c>
      <c r="J1161" s="31">
        <f t="shared" si="539"/>
        <v>100</v>
      </c>
    </row>
    <row r="1162" spans="1:10" ht="25.5">
      <c r="A1162" s="43" t="s">
        <v>130</v>
      </c>
      <c r="B1162" s="44" t="s">
        <v>411</v>
      </c>
      <c r="C1162" s="44" t="s">
        <v>131</v>
      </c>
      <c r="D1162" s="31">
        <v>1296.8</v>
      </c>
      <c r="E1162" s="31">
        <f>E1163</f>
        <v>2796.8</v>
      </c>
      <c r="F1162" s="31">
        <f t="shared" si="560"/>
        <v>1671.8</v>
      </c>
      <c r="G1162" s="31">
        <f t="shared" si="560"/>
        <v>1671.8</v>
      </c>
      <c r="H1162" s="7">
        <f t="shared" si="560"/>
        <v>1671.8</v>
      </c>
      <c r="I1162" s="31">
        <f t="shared" si="537"/>
        <v>59.775457665903886</v>
      </c>
      <c r="J1162" s="31">
        <f t="shared" si="539"/>
        <v>100</v>
      </c>
    </row>
    <row r="1163" spans="1:10">
      <c r="A1163" s="43" t="s">
        <v>132</v>
      </c>
      <c r="B1163" s="44" t="s">
        <v>411</v>
      </c>
      <c r="C1163" s="44" t="s">
        <v>133</v>
      </c>
      <c r="D1163" s="31">
        <v>1296.8</v>
      </c>
      <c r="E1163" s="31">
        <f>ведомство!H763</f>
        <v>2796.8</v>
      </c>
      <c r="F1163" s="31">
        <f>ведомство!I763</f>
        <v>1671.8</v>
      </c>
      <c r="G1163" s="31">
        <f>ведомство!J763</f>
        <v>1671.8</v>
      </c>
      <c r="H1163" s="7">
        <f>ведомство!K763</f>
        <v>1671.8</v>
      </c>
      <c r="I1163" s="31">
        <f t="shared" si="537"/>
        <v>59.775457665903886</v>
      </c>
      <c r="J1163" s="31">
        <f t="shared" si="539"/>
        <v>100</v>
      </c>
    </row>
    <row r="1164" spans="1:10">
      <c r="A1164" s="43" t="s">
        <v>195</v>
      </c>
      <c r="B1164" s="44" t="s">
        <v>196</v>
      </c>
      <c r="C1164" s="44" t="s">
        <v>0</v>
      </c>
      <c r="D1164" s="31">
        <v>3557.2</v>
      </c>
      <c r="E1164" s="31">
        <f>E1165</f>
        <v>3557.2</v>
      </c>
      <c r="F1164" s="31">
        <f t="shared" ref="F1164:H1165" si="561">F1165</f>
        <v>3557.2</v>
      </c>
      <c r="G1164" s="31">
        <f t="shared" si="561"/>
        <v>3557.2</v>
      </c>
      <c r="H1164" s="7">
        <f t="shared" si="561"/>
        <v>3557.2</v>
      </c>
      <c r="I1164" s="31">
        <f t="shared" si="537"/>
        <v>100</v>
      </c>
      <c r="J1164" s="31">
        <f t="shared" si="539"/>
        <v>100</v>
      </c>
    </row>
    <row r="1165" spans="1:10">
      <c r="A1165" s="43" t="s">
        <v>105</v>
      </c>
      <c r="B1165" s="44" t="s">
        <v>196</v>
      </c>
      <c r="C1165" s="44" t="s">
        <v>106</v>
      </c>
      <c r="D1165" s="31">
        <v>3557.2</v>
      </c>
      <c r="E1165" s="31">
        <f>E1166</f>
        <v>3557.2</v>
      </c>
      <c r="F1165" s="31">
        <f t="shared" si="561"/>
        <v>3557.2</v>
      </c>
      <c r="G1165" s="31">
        <f t="shared" si="561"/>
        <v>3557.2</v>
      </c>
      <c r="H1165" s="7">
        <f t="shared" si="561"/>
        <v>3557.2</v>
      </c>
      <c r="I1165" s="31">
        <f t="shared" si="537"/>
        <v>100</v>
      </c>
      <c r="J1165" s="31">
        <f t="shared" si="539"/>
        <v>100</v>
      </c>
    </row>
    <row r="1166" spans="1:10">
      <c r="A1166" s="43" t="s">
        <v>144</v>
      </c>
      <c r="B1166" s="44" t="s">
        <v>196</v>
      </c>
      <c r="C1166" s="44" t="s">
        <v>145</v>
      </c>
      <c r="D1166" s="31">
        <v>3557.2</v>
      </c>
      <c r="E1166" s="31">
        <f>ведомство!H167+ведомство!H261</f>
        <v>3557.2</v>
      </c>
      <c r="F1166" s="31">
        <f>ведомство!I167+ведомство!I261</f>
        <v>3557.2</v>
      </c>
      <c r="G1166" s="31">
        <f>ведомство!J167+ведомство!J261</f>
        <v>3557.2</v>
      </c>
      <c r="H1166" s="7">
        <f>ведомство!K167+ведомство!K261</f>
        <v>3557.2</v>
      </c>
      <c r="I1166" s="31">
        <f t="shared" ref="I1166:I1229" si="562">H1166/E1166*100</f>
        <v>100</v>
      </c>
      <c r="J1166" s="31">
        <f t="shared" ref="J1166:J1229" si="563">H1166/F1166*100</f>
        <v>100</v>
      </c>
    </row>
    <row r="1167" spans="1:10" ht="25.5">
      <c r="A1167" s="43" t="s">
        <v>1002</v>
      </c>
      <c r="B1167" s="44" t="s">
        <v>1003</v>
      </c>
      <c r="C1167" s="44" t="s">
        <v>0</v>
      </c>
      <c r="D1167" s="31">
        <v>14200</v>
      </c>
      <c r="E1167" s="31">
        <f>E1168</f>
        <v>14200</v>
      </c>
      <c r="F1167" s="31">
        <f t="shared" ref="F1167:H1168" si="564">F1168</f>
        <v>14200</v>
      </c>
      <c r="G1167" s="31">
        <f t="shared" si="564"/>
        <v>14200</v>
      </c>
      <c r="H1167" s="7">
        <f t="shared" si="564"/>
        <v>12143.5345</v>
      </c>
      <c r="I1167" s="31">
        <f t="shared" si="562"/>
        <v>85.517848591549296</v>
      </c>
      <c r="J1167" s="31">
        <f t="shared" si="563"/>
        <v>85.517848591549296</v>
      </c>
    </row>
    <row r="1168" spans="1:10">
      <c r="A1168" s="43" t="s">
        <v>105</v>
      </c>
      <c r="B1168" s="44" t="s">
        <v>1003</v>
      </c>
      <c r="C1168" s="44" t="s">
        <v>106</v>
      </c>
      <c r="D1168" s="31">
        <v>14200</v>
      </c>
      <c r="E1168" s="31">
        <f>E1169</f>
        <v>14200</v>
      </c>
      <c r="F1168" s="31">
        <f t="shared" si="564"/>
        <v>14200</v>
      </c>
      <c r="G1168" s="31">
        <f t="shared" si="564"/>
        <v>14200</v>
      </c>
      <c r="H1168" s="7">
        <f t="shared" si="564"/>
        <v>12143.5345</v>
      </c>
      <c r="I1168" s="31">
        <f t="shared" si="562"/>
        <v>85.517848591549296</v>
      </c>
      <c r="J1168" s="31">
        <f t="shared" si="563"/>
        <v>85.517848591549296</v>
      </c>
    </row>
    <row r="1169" spans="1:10">
      <c r="A1169" s="43" t="s">
        <v>144</v>
      </c>
      <c r="B1169" s="44" t="s">
        <v>1003</v>
      </c>
      <c r="C1169" s="44" t="s">
        <v>145</v>
      </c>
      <c r="D1169" s="31">
        <v>14200</v>
      </c>
      <c r="E1169" s="31">
        <f>ведомство!H2401</f>
        <v>14200</v>
      </c>
      <c r="F1169" s="31">
        <f>ведомство!I2401</f>
        <v>14200</v>
      </c>
      <c r="G1169" s="31">
        <f>ведомство!J2401</f>
        <v>14200</v>
      </c>
      <c r="H1169" s="7">
        <f>ведомство!K2401</f>
        <v>12143.5345</v>
      </c>
      <c r="I1169" s="31">
        <f t="shared" si="562"/>
        <v>85.517848591549296</v>
      </c>
      <c r="J1169" s="31">
        <f t="shared" si="563"/>
        <v>85.517848591549296</v>
      </c>
    </row>
    <row r="1170" spans="1:10">
      <c r="A1170" s="43" t="s">
        <v>1007</v>
      </c>
      <c r="B1170" s="44" t="s">
        <v>1008</v>
      </c>
      <c r="C1170" s="44" t="s">
        <v>0</v>
      </c>
      <c r="D1170" s="31">
        <v>3142.1</v>
      </c>
      <c r="E1170" s="31">
        <f>E1171</f>
        <v>3142.1</v>
      </c>
      <c r="F1170" s="31">
        <f t="shared" ref="F1170:H1171" si="565">F1171</f>
        <v>2356.6</v>
      </c>
      <c r="G1170" s="31">
        <f t="shared" si="565"/>
        <v>2356.6</v>
      </c>
      <c r="H1170" s="7">
        <f t="shared" si="565"/>
        <v>2352.50587</v>
      </c>
      <c r="I1170" s="31">
        <f t="shared" si="562"/>
        <v>74.870496483243684</v>
      </c>
      <c r="J1170" s="31">
        <f t="shared" si="563"/>
        <v>99.826269625731996</v>
      </c>
    </row>
    <row r="1171" spans="1:10">
      <c r="A1171" s="43" t="s">
        <v>105</v>
      </c>
      <c r="B1171" s="44" t="s">
        <v>1008</v>
      </c>
      <c r="C1171" s="44" t="s">
        <v>106</v>
      </c>
      <c r="D1171" s="31">
        <v>3142.1</v>
      </c>
      <c r="E1171" s="31">
        <f>E1172</f>
        <v>3142.1</v>
      </c>
      <c r="F1171" s="31">
        <f t="shared" si="565"/>
        <v>2356.6</v>
      </c>
      <c r="G1171" s="31">
        <f t="shared" si="565"/>
        <v>2356.6</v>
      </c>
      <c r="H1171" s="7">
        <f t="shared" si="565"/>
        <v>2352.50587</v>
      </c>
      <c r="I1171" s="31">
        <f t="shared" si="562"/>
        <v>74.870496483243684</v>
      </c>
      <c r="J1171" s="31">
        <f t="shared" si="563"/>
        <v>99.826269625731996</v>
      </c>
    </row>
    <row r="1172" spans="1:10">
      <c r="A1172" s="43" t="s">
        <v>107</v>
      </c>
      <c r="B1172" s="44" t="s">
        <v>1008</v>
      </c>
      <c r="C1172" s="44" t="s">
        <v>108</v>
      </c>
      <c r="D1172" s="31">
        <v>3142.1</v>
      </c>
      <c r="E1172" s="31">
        <f>ведомство!H2421</f>
        <v>3142.1</v>
      </c>
      <c r="F1172" s="31">
        <f>ведомство!I2421</f>
        <v>2356.6</v>
      </c>
      <c r="G1172" s="31">
        <f>ведомство!J2421</f>
        <v>2356.6</v>
      </c>
      <c r="H1172" s="7">
        <f>ведомство!K2421</f>
        <v>2352.50587</v>
      </c>
      <c r="I1172" s="31">
        <f t="shared" si="562"/>
        <v>74.870496483243684</v>
      </c>
      <c r="J1172" s="31">
        <f t="shared" si="563"/>
        <v>99.826269625731996</v>
      </c>
    </row>
    <row r="1173" spans="1:10">
      <c r="A1173" s="40" t="s">
        <v>0</v>
      </c>
      <c r="B1173" s="65" t="s">
        <v>0</v>
      </c>
      <c r="C1173" s="41" t="s">
        <v>0</v>
      </c>
      <c r="D1173" s="42" t="s">
        <v>0</v>
      </c>
      <c r="E1173" s="42"/>
      <c r="F1173" s="42"/>
      <c r="G1173" s="42"/>
      <c r="H1173" s="5"/>
      <c r="I1173" s="31"/>
      <c r="J1173" s="31"/>
    </row>
    <row r="1174" spans="1:10">
      <c r="A1174" s="40" t="s">
        <v>980</v>
      </c>
      <c r="B1174" s="41" t="s">
        <v>981</v>
      </c>
      <c r="C1174" s="41" t="s">
        <v>0</v>
      </c>
      <c r="D1174" s="42">
        <v>48901.2</v>
      </c>
      <c r="E1174" s="42">
        <f>E1175+E1178+E1183</f>
        <v>48901.2</v>
      </c>
      <c r="F1174" s="42">
        <f t="shared" ref="F1174:H1174" si="566">F1175+F1178+F1183</f>
        <v>42513.3</v>
      </c>
      <c r="G1174" s="42">
        <f t="shared" si="566"/>
        <v>42513.3</v>
      </c>
      <c r="H1174" s="5">
        <f t="shared" si="566"/>
        <v>41923.460000000006</v>
      </c>
      <c r="I1174" s="42">
        <f t="shared" si="562"/>
        <v>85.730943207937656</v>
      </c>
      <c r="J1174" s="42">
        <f t="shared" si="563"/>
        <v>98.612575358770087</v>
      </c>
    </row>
    <row r="1175" spans="1:10">
      <c r="A1175" s="43" t="s">
        <v>128</v>
      </c>
      <c r="B1175" s="44" t="s">
        <v>982</v>
      </c>
      <c r="C1175" s="44" t="s">
        <v>0</v>
      </c>
      <c r="D1175" s="31">
        <v>20736.2</v>
      </c>
      <c r="E1175" s="31">
        <f>E1176</f>
        <v>20736.2</v>
      </c>
      <c r="F1175" s="31">
        <f t="shared" ref="F1175:H1176" si="567">F1176</f>
        <v>19050.7</v>
      </c>
      <c r="G1175" s="31">
        <f t="shared" si="567"/>
        <v>19050.7</v>
      </c>
      <c r="H1175" s="7">
        <f t="shared" si="567"/>
        <v>19050.7</v>
      </c>
      <c r="I1175" s="31">
        <f t="shared" si="562"/>
        <v>91.871702626324975</v>
      </c>
      <c r="J1175" s="31">
        <f t="shared" si="563"/>
        <v>100</v>
      </c>
    </row>
    <row r="1176" spans="1:10" ht="25.5">
      <c r="A1176" s="43" t="s">
        <v>130</v>
      </c>
      <c r="B1176" s="44" t="s">
        <v>982</v>
      </c>
      <c r="C1176" s="44" t="s">
        <v>131</v>
      </c>
      <c r="D1176" s="31">
        <v>20736.2</v>
      </c>
      <c r="E1176" s="31">
        <f>E1177</f>
        <v>20736.2</v>
      </c>
      <c r="F1176" s="31">
        <f t="shared" si="567"/>
        <v>19050.7</v>
      </c>
      <c r="G1176" s="31">
        <f t="shared" si="567"/>
        <v>19050.7</v>
      </c>
      <c r="H1176" s="7">
        <f t="shared" si="567"/>
        <v>19050.7</v>
      </c>
      <c r="I1176" s="31">
        <f t="shared" si="562"/>
        <v>91.871702626324975</v>
      </c>
      <c r="J1176" s="31">
        <f t="shared" si="563"/>
        <v>100</v>
      </c>
    </row>
    <row r="1177" spans="1:10">
      <c r="A1177" s="43" t="s">
        <v>165</v>
      </c>
      <c r="B1177" s="44" t="s">
        <v>982</v>
      </c>
      <c r="C1177" s="44" t="s">
        <v>166</v>
      </c>
      <c r="D1177" s="31">
        <v>20736.2</v>
      </c>
      <c r="E1177" s="31">
        <f>ведомство!H2331</f>
        <v>20736.2</v>
      </c>
      <c r="F1177" s="31">
        <f>ведомство!I2331</f>
        <v>19050.7</v>
      </c>
      <c r="G1177" s="31">
        <f>ведомство!J2331</f>
        <v>19050.7</v>
      </c>
      <c r="H1177" s="7">
        <f>ведомство!K2331</f>
        <v>19050.7</v>
      </c>
      <c r="I1177" s="31">
        <f t="shared" si="562"/>
        <v>91.871702626324975</v>
      </c>
      <c r="J1177" s="31">
        <f t="shared" si="563"/>
        <v>100</v>
      </c>
    </row>
    <row r="1178" spans="1:10" ht="25.5">
      <c r="A1178" s="43" t="s">
        <v>978</v>
      </c>
      <c r="B1178" s="44" t="s">
        <v>983</v>
      </c>
      <c r="C1178" s="44" t="s">
        <v>0</v>
      </c>
      <c r="D1178" s="31">
        <v>23415</v>
      </c>
      <c r="E1178" s="31">
        <f>E1179+E1181</f>
        <v>23415</v>
      </c>
      <c r="F1178" s="31">
        <f t="shared" ref="F1178:H1178" si="568">F1179+F1181</f>
        <v>18712.599999999999</v>
      </c>
      <c r="G1178" s="31">
        <f t="shared" si="568"/>
        <v>18712.599999999999</v>
      </c>
      <c r="H1178" s="7">
        <f t="shared" si="568"/>
        <v>18712.599999999999</v>
      </c>
      <c r="I1178" s="31">
        <f t="shared" si="562"/>
        <v>79.917147127909445</v>
      </c>
      <c r="J1178" s="31">
        <f t="shared" si="563"/>
        <v>100</v>
      </c>
    </row>
    <row r="1179" spans="1:10">
      <c r="A1179" s="43" t="s">
        <v>152</v>
      </c>
      <c r="B1179" s="44" t="s">
        <v>983</v>
      </c>
      <c r="C1179" s="44" t="s">
        <v>153</v>
      </c>
      <c r="D1179" s="31">
        <v>100</v>
      </c>
      <c r="E1179" s="31">
        <f>E1180</f>
        <v>100</v>
      </c>
      <c r="F1179" s="31">
        <f t="shared" ref="F1179:H1179" si="569">F1180</f>
        <v>0</v>
      </c>
      <c r="G1179" s="31">
        <f t="shared" si="569"/>
        <v>0</v>
      </c>
      <c r="H1179" s="7">
        <f t="shared" si="569"/>
        <v>0</v>
      </c>
      <c r="I1179" s="31">
        <f t="shared" si="562"/>
        <v>0</v>
      </c>
      <c r="J1179" s="31">
        <v>0</v>
      </c>
    </row>
    <row r="1180" spans="1:10" ht="25.5">
      <c r="A1180" s="43" t="s">
        <v>154</v>
      </c>
      <c r="B1180" s="44" t="s">
        <v>983</v>
      </c>
      <c r="C1180" s="44" t="s">
        <v>155</v>
      </c>
      <c r="D1180" s="31">
        <v>100</v>
      </c>
      <c r="E1180" s="31">
        <f>ведомство!H2334</f>
        <v>100</v>
      </c>
      <c r="F1180" s="31">
        <f>ведомство!I2334</f>
        <v>0</v>
      </c>
      <c r="G1180" s="31">
        <f>ведомство!J2334</f>
        <v>0</v>
      </c>
      <c r="H1180" s="7">
        <f>ведомство!K2334</f>
        <v>0</v>
      </c>
      <c r="I1180" s="31">
        <f t="shared" si="562"/>
        <v>0</v>
      </c>
      <c r="J1180" s="31">
        <v>0</v>
      </c>
    </row>
    <row r="1181" spans="1:10" ht="25.5">
      <c r="A1181" s="43" t="s">
        <v>130</v>
      </c>
      <c r="B1181" s="44" t="s">
        <v>983</v>
      </c>
      <c r="C1181" s="44" t="s">
        <v>131</v>
      </c>
      <c r="D1181" s="31">
        <v>23315</v>
      </c>
      <c r="E1181" s="31">
        <f>E1182</f>
        <v>23315</v>
      </c>
      <c r="F1181" s="31">
        <f t="shared" ref="F1181:H1181" si="570">F1182</f>
        <v>18712.599999999999</v>
      </c>
      <c r="G1181" s="31">
        <f t="shared" si="570"/>
        <v>18712.599999999999</v>
      </c>
      <c r="H1181" s="7">
        <f t="shared" si="570"/>
        <v>18712.599999999999</v>
      </c>
      <c r="I1181" s="31">
        <f t="shared" si="562"/>
        <v>80.259918507398666</v>
      </c>
      <c r="J1181" s="31">
        <f t="shared" si="563"/>
        <v>100</v>
      </c>
    </row>
    <row r="1182" spans="1:10">
      <c r="A1182" s="43" t="s">
        <v>165</v>
      </c>
      <c r="B1182" s="44" t="s">
        <v>983</v>
      </c>
      <c r="C1182" s="44" t="s">
        <v>166</v>
      </c>
      <c r="D1182" s="31">
        <v>23315</v>
      </c>
      <c r="E1182" s="31">
        <f>ведомство!H2336</f>
        <v>23315</v>
      </c>
      <c r="F1182" s="31">
        <f>ведомство!I2336</f>
        <v>18712.599999999999</v>
      </c>
      <c r="G1182" s="31">
        <f>ведомство!J2336</f>
        <v>18712.599999999999</v>
      </c>
      <c r="H1182" s="7">
        <f>ведомство!K2336</f>
        <v>18712.599999999999</v>
      </c>
      <c r="I1182" s="31">
        <f t="shared" si="562"/>
        <v>80.259918507398666</v>
      </c>
      <c r="J1182" s="31">
        <f t="shared" si="563"/>
        <v>100</v>
      </c>
    </row>
    <row r="1183" spans="1:10">
      <c r="A1183" s="43" t="s">
        <v>984</v>
      </c>
      <c r="B1183" s="44" t="s">
        <v>985</v>
      </c>
      <c r="C1183" s="44" t="s">
        <v>0</v>
      </c>
      <c r="D1183" s="31">
        <v>4750</v>
      </c>
      <c r="E1183" s="31">
        <f>E1184</f>
        <v>4750</v>
      </c>
      <c r="F1183" s="31">
        <f t="shared" ref="F1183:H1184" si="571">F1184</f>
        <v>4750</v>
      </c>
      <c r="G1183" s="31">
        <f t="shared" si="571"/>
        <v>4750</v>
      </c>
      <c r="H1183" s="7">
        <f t="shared" si="571"/>
        <v>4160.16</v>
      </c>
      <c r="I1183" s="31">
        <f t="shared" si="562"/>
        <v>87.582315789473682</v>
      </c>
      <c r="J1183" s="31">
        <f t="shared" si="563"/>
        <v>87.582315789473682</v>
      </c>
    </row>
    <row r="1184" spans="1:10">
      <c r="A1184" s="43" t="s">
        <v>105</v>
      </c>
      <c r="B1184" s="44" t="s">
        <v>985</v>
      </c>
      <c r="C1184" s="44" t="s">
        <v>106</v>
      </c>
      <c r="D1184" s="31">
        <v>4750</v>
      </c>
      <c r="E1184" s="31">
        <f>E1185</f>
        <v>4750</v>
      </c>
      <c r="F1184" s="31">
        <f t="shared" si="571"/>
        <v>4750</v>
      </c>
      <c r="G1184" s="31">
        <f t="shared" si="571"/>
        <v>4750</v>
      </c>
      <c r="H1184" s="7">
        <f t="shared" si="571"/>
        <v>4160.16</v>
      </c>
      <c r="I1184" s="31">
        <f t="shared" si="562"/>
        <v>87.582315789473682</v>
      </c>
      <c r="J1184" s="31">
        <f t="shared" si="563"/>
        <v>87.582315789473682</v>
      </c>
    </row>
    <row r="1185" spans="1:10">
      <c r="A1185" s="43" t="s">
        <v>144</v>
      </c>
      <c r="B1185" s="44" t="s">
        <v>985</v>
      </c>
      <c r="C1185" s="44" t="s">
        <v>145</v>
      </c>
      <c r="D1185" s="31">
        <v>4750</v>
      </c>
      <c r="E1185" s="31">
        <f>ведомство!H2339</f>
        <v>4750</v>
      </c>
      <c r="F1185" s="31">
        <f>ведомство!I2339</f>
        <v>4750</v>
      </c>
      <c r="G1185" s="31">
        <f>ведомство!J2339</f>
        <v>4750</v>
      </c>
      <c r="H1185" s="7">
        <f>ведомство!K2339</f>
        <v>4160.16</v>
      </c>
      <c r="I1185" s="31">
        <f t="shared" si="562"/>
        <v>87.582315789473682</v>
      </c>
      <c r="J1185" s="31">
        <f t="shared" si="563"/>
        <v>87.582315789473682</v>
      </c>
    </row>
    <row r="1186" spans="1:10">
      <c r="A1186" s="40" t="s">
        <v>0</v>
      </c>
      <c r="B1186" s="65" t="s">
        <v>0</v>
      </c>
      <c r="C1186" s="41" t="s">
        <v>0</v>
      </c>
      <c r="D1186" s="42" t="s">
        <v>0</v>
      </c>
      <c r="E1186" s="42"/>
      <c r="F1186" s="42"/>
      <c r="G1186" s="42"/>
      <c r="H1186" s="5"/>
      <c r="I1186" s="31"/>
      <c r="J1186" s="31"/>
    </row>
    <row r="1187" spans="1:10" ht="38.25">
      <c r="A1187" s="40" t="s">
        <v>514</v>
      </c>
      <c r="B1187" s="41" t="s">
        <v>515</v>
      </c>
      <c r="C1187" s="41" t="s">
        <v>0</v>
      </c>
      <c r="D1187" s="42">
        <v>33950</v>
      </c>
      <c r="E1187" s="42">
        <f>E1188+E1191+E1194+E1197</f>
        <v>33950</v>
      </c>
      <c r="F1187" s="42">
        <f t="shared" ref="F1187:H1187" si="572">F1188+F1191+F1194+F1197</f>
        <v>32450</v>
      </c>
      <c r="G1187" s="42">
        <f t="shared" si="572"/>
        <v>32450</v>
      </c>
      <c r="H1187" s="5">
        <f t="shared" si="572"/>
        <v>32100</v>
      </c>
      <c r="I1187" s="42">
        <f t="shared" si="562"/>
        <v>94.550810014727531</v>
      </c>
      <c r="J1187" s="42">
        <f t="shared" si="563"/>
        <v>98.921417565485356</v>
      </c>
    </row>
    <row r="1188" spans="1:10">
      <c r="A1188" s="43" t="s">
        <v>128</v>
      </c>
      <c r="B1188" s="44" t="s">
        <v>986</v>
      </c>
      <c r="C1188" s="44" t="s">
        <v>0</v>
      </c>
      <c r="D1188" s="31">
        <v>12000</v>
      </c>
      <c r="E1188" s="31">
        <f>E1189</f>
        <v>12000</v>
      </c>
      <c r="F1188" s="31">
        <f t="shared" ref="F1188:H1189" si="573">F1189</f>
        <v>10500</v>
      </c>
      <c r="G1188" s="31">
        <f t="shared" si="573"/>
        <v>10500</v>
      </c>
      <c r="H1188" s="7">
        <f t="shared" si="573"/>
        <v>10500</v>
      </c>
      <c r="I1188" s="31">
        <f t="shared" si="562"/>
        <v>87.5</v>
      </c>
      <c r="J1188" s="31">
        <f t="shared" si="563"/>
        <v>100</v>
      </c>
    </row>
    <row r="1189" spans="1:10" ht="25.5">
      <c r="A1189" s="43" t="s">
        <v>130</v>
      </c>
      <c r="B1189" s="44" t="s">
        <v>986</v>
      </c>
      <c r="C1189" s="44" t="s">
        <v>131</v>
      </c>
      <c r="D1189" s="31">
        <v>12000</v>
      </c>
      <c r="E1189" s="31">
        <f>E1190</f>
        <v>12000</v>
      </c>
      <c r="F1189" s="31">
        <f t="shared" si="573"/>
        <v>10500</v>
      </c>
      <c r="G1189" s="31">
        <f t="shared" si="573"/>
        <v>10500</v>
      </c>
      <c r="H1189" s="7">
        <f t="shared" si="573"/>
        <v>10500</v>
      </c>
      <c r="I1189" s="31">
        <f t="shared" si="562"/>
        <v>87.5</v>
      </c>
      <c r="J1189" s="31">
        <f t="shared" si="563"/>
        <v>100</v>
      </c>
    </row>
    <row r="1190" spans="1:10">
      <c r="A1190" s="43" t="s">
        <v>165</v>
      </c>
      <c r="B1190" s="44" t="s">
        <v>986</v>
      </c>
      <c r="C1190" s="44" t="s">
        <v>166</v>
      </c>
      <c r="D1190" s="31">
        <v>12000</v>
      </c>
      <c r="E1190" s="31">
        <f>ведомство!H2343</f>
        <v>12000</v>
      </c>
      <c r="F1190" s="31">
        <f>ведомство!I2343</f>
        <v>10500</v>
      </c>
      <c r="G1190" s="31">
        <f>ведомство!J2343</f>
        <v>10500</v>
      </c>
      <c r="H1190" s="7">
        <f>ведомство!K2343</f>
        <v>10500</v>
      </c>
      <c r="I1190" s="31">
        <f t="shared" si="562"/>
        <v>87.5</v>
      </c>
      <c r="J1190" s="31">
        <f t="shared" si="563"/>
        <v>100</v>
      </c>
    </row>
    <row r="1191" spans="1:10" ht="25.5">
      <c r="A1191" s="43" t="s">
        <v>978</v>
      </c>
      <c r="B1191" s="44" t="s">
        <v>987</v>
      </c>
      <c r="C1191" s="44" t="s">
        <v>0</v>
      </c>
      <c r="D1191" s="31">
        <v>20750</v>
      </c>
      <c r="E1191" s="31">
        <f>E1192</f>
        <v>20750</v>
      </c>
      <c r="F1191" s="31">
        <f t="shared" ref="F1191:H1192" si="574">F1192</f>
        <v>20750</v>
      </c>
      <c r="G1191" s="31">
        <f t="shared" si="574"/>
        <v>20750</v>
      </c>
      <c r="H1191" s="7">
        <f t="shared" si="574"/>
        <v>20750</v>
      </c>
      <c r="I1191" s="31">
        <f t="shared" si="562"/>
        <v>100</v>
      </c>
      <c r="J1191" s="31">
        <f t="shared" si="563"/>
        <v>100</v>
      </c>
    </row>
    <row r="1192" spans="1:10" ht="25.5">
      <c r="A1192" s="43" t="s">
        <v>130</v>
      </c>
      <c r="B1192" s="44" t="s">
        <v>987</v>
      </c>
      <c r="C1192" s="44" t="s">
        <v>131</v>
      </c>
      <c r="D1192" s="31">
        <v>20750</v>
      </c>
      <c r="E1192" s="31">
        <f>E1193</f>
        <v>20750</v>
      </c>
      <c r="F1192" s="31">
        <f t="shared" si="574"/>
        <v>20750</v>
      </c>
      <c r="G1192" s="31">
        <f t="shared" si="574"/>
        <v>20750</v>
      </c>
      <c r="H1192" s="7">
        <f t="shared" si="574"/>
        <v>20750</v>
      </c>
      <c r="I1192" s="31">
        <f t="shared" si="562"/>
        <v>100</v>
      </c>
      <c r="J1192" s="31">
        <f t="shared" si="563"/>
        <v>100</v>
      </c>
    </row>
    <row r="1193" spans="1:10">
      <c r="A1193" s="43" t="s">
        <v>165</v>
      </c>
      <c r="B1193" s="44" t="s">
        <v>987</v>
      </c>
      <c r="C1193" s="44" t="s">
        <v>166</v>
      </c>
      <c r="D1193" s="31">
        <v>20750</v>
      </c>
      <c r="E1193" s="31">
        <f>ведомство!H2346</f>
        <v>20750</v>
      </c>
      <c r="F1193" s="31">
        <f>ведомство!I2346</f>
        <v>20750</v>
      </c>
      <c r="G1193" s="31">
        <f>ведомство!J2346</f>
        <v>20750</v>
      </c>
      <c r="H1193" s="7">
        <f>ведомство!K2346</f>
        <v>20750</v>
      </c>
      <c r="I1193" s="31">
        <f t="shared" si="562"/>
        <v>100</v>
      </c>
      <c r="J1193" s="31">
        <f t="shared" si="563"/>
        <v>100</v>
      </c>
    </row>
    <row r="1194" spans="1:10">
      <c r="A1194" s="43" t="s">
        <v>485</v>
      </c>
      <c r="B1194" s="44" t="s">
        <v>516</v>
      </c>
      <c r="C1194" s="44" t="s">
        <v>0</v>
      </c>
      <c r="D1194" s="31">
        <v>800</v>
      </c>
      <c r="E1194" s="31">
        <f>E1195</f>
        <v>800</v>
      </c>
      <c r="F1194" s="31">
        <f t="shared" ref="F1194:H1195" si="575">F1195</f>
        <v>800</v>
      </c>
      <c r="G1194" s="31">
        <f t="shared" si="575"/>
        <v>800</v>
      </c>
      <c r="H1194" s="7">
        <f t="shared" si="575"/>
        <v>450</v>
      </c>
      <c r="I1194" s="31">
        <f t="shared" si="562"/>
        <v>56.25</v>
      </c>
      <c r="J1194" s="31">
        <f t="shared" si="563"/>
        <v>56.25</v>
      </c>
    </row>
    <row r="1195" spans="1:10">
      <c r="A1195" s="43" t="s">
        <v>152</v>
      </c>
      <c r="B1195" s="44" t="s">
        <v>516</v>
      </c>
      <c r="C1195" s="44" t="s">
        <v>153</v>
      </c>
      <c r="D1195" s="31">
        <v>800</v>
      </c>
      <c r="E1195" s="31">
        <f>E1196</f>
        <v>800</v>
      </c>
      <c r="F1195" s="31">
        <f t="shared" si="575"/>
        <v>800</v>
      </c>
      <c r="G1195" s="31">
        <f t="shared" si="575"/>
        <v>800</v>
      </c>
      <c r="H1195" s="7">
        <f t="shared" si="575"/>
        <v>450</v>
      </c>
      <c r="I1195" s="31">
        <f t="shared" si="562"/>
        <v>56.25</v>
      </c>
      <c r="J1195" s="31">
        <f t="shared" si="563"/>
        <v>56.25</v>
      </c>
    </row>
    <row r="1196" spans="1:10" ht="25.5">
      <c r="A1196" s="43" t="s">
        <v>154</v>
      </c>
      <c r="B1196" s="44" t="s">
        <v>516</v>
      </c>
      <c r="C1196" s="44" t="s">
        <v>155</v>
      </c>
      <c r="D1196" s="31">
        <v>800</v>
      </c>
      <c r="E1196" s="31">
        <f>ведомство!H1144</f>
        <v>800</v>
      </c>
      <c r="F1196" s="31">
        <f>ведомство!I1144</f>
        <v>800</v>
      </c>
      <c r="G1196" s="31">
        <f>ведомство!J1144</f>
        <v>800</v>
      </c>
      <c r="H1196" s="7">
        <f>ведомство!K1144</f>
        <v>450</v>
      </c>
      <c r="I1196" s="31">
        <f t="shared" si="562"/>
        <v>56.25</v>
      </c>
      <c r="J1196" s="31">
        <f t="shared" si="563"/>
        <v>56.25</v>
      </c>
    </row>
    <row r="1197" spans="1:10" ht="25.5">
      <c r="A1197" s="43" t="s">
        <v>988</v>
      </c>
      <c r="B1197" s="44" t="s">
        <v>989</v>
      </c>
      <c r="C1197" s="44" t="s">
        <v>0</v>
      </c>
      <c r="D1197" s="31">
        <v>400</v>
      </c>
      <c r="E1197" s="31">
        <f>E1198</f>
        <v>400</v>
      </c>
      <c r="F1197" s="31">
        <f t="shared" ref="F1197:H1198" si="576">F1198</f>
        <v>400</v>
      </c>
      <c r="G1197" s="31">
        <f t="shared" si="576"/>
        <v>400</v>
      </c>
      <c r="H1197" s="7">
        <f t="shared" si="576"/>
        <v>400</v>
      </c>
      <c r="I1197" s="31">
        <f t="shared" si="562"/>
        <v>100</v>
      </c>
      <c r="J1197" s="31">
        <f t="shared" si="563"/>
        <v>100</v>
      </c>
    </row>
    <row r="1198" spans="1:10">
      <c r="A1198" s="43" t="s">
        <v>105</v>
      </c>
      <c r="B1198" s="44" t="s">
        <v>989</v>
      </c>
      <c r="C1198" s="44" t="s">
        <v>106</v>
      </c>
      <c r="D1198" s="31">
        <v>400</v>
      </c>
      <c r="E1198" s="31">
        <f>E1199</f>
        <v>400</v>
      </c>
      <c r="F1198" s="31">
        <f t="shared" si="576"/>
        <v>400</v>
      </c>
      <c r="G1198" s="31">
        <f t="shared" si="576"/>
        <v>400</v>
      </c>
      <c r="H1198" s="7">
        <f t="shared" si="576"/>
        <v>400</v>
      </c>
      <c r="I1198" s="31">
        <f t="shared" si="562"/>
        <v>100</v>
      </c>
      <c r="J1198" s="31">
        <f t="shared" si="563"/>
        <v>100</v>
      </c>
    </row>
    <row r="1199" spans="1:10">
      <c r="A1199" s="43" t="s">
        <v>144</v>
      </c>
      <c r="B1199" s="44" t="s">
        <v>989</v>
      </c>
      <c r="C1199" s="44" t="s">
        <v>145</v>
      </c>
      <c r="D1199" s="31">
        <v>400</v>
      </c>
      <c r="E1199" s="31">
        <f>ведомство!H2349</f>
        <v>400</v>
      </c>
      <c r="F1199" s="31">
        <f>ведомство!I2349</f>
        <v>400</v>
      </c>
      <c r="G1199" s="31">
        <f>ведомство!J2349</f>
        <v>400</v>
      </c>
      <c r="H1199" s="7">
        <f>ведомство!K2349</f>
        <v>400</v>
      </c>
      <c r="I1199" s="31">
        <f t="shared" si="562"/>
        <v>100</v>
      </c>
      <c r="J1199" s="31">
        <f t="shared" si="563"/>
        <v>100</v>
      </c>
    </row>
    <row r="1200" spans="1:10">
      <c r="A1200" s="40" t="s">
        <v>0</v>
      </c>
      <c r="B1200" s="65" t="s">
        <v>0</v>
      </c>
      <c r="C1200" s="41" t="s">
        <v>0</v>
      </c>
      <c r="D1200" s="42" t="s">
        <v>0</v>
      </c>
      <c r="E1200" s="42"/>
      <c r="F1200" s="42"/>
      <c r="G1200" s="42"/>
      <c r="H1200" s="5"/>
      <c r="I1200" s="31"/>
      <c r="J1200" s="31"/>
    </row>
    <row r="1201" spans="1:10" ht="25.5">
      <c r="A1201" s="40" t="s">
        <v>136</v>
      </c>
      <c r="B1201" s="41" t="s">
        <v>137</v>
      </c>
      <c r="C1201" s="41" t="s">
        <v>0</v>
      </c>
      <c r="D1201" s="42">
        <v>32598.9</v>
      </c>
      <c r="E1201" s="42">
        <f t="shared" ref="E1201" si="577">E1202+E1207+E1210+E1216+E1213</f>
        <v>28139.844669999999</v>
      </c>
      <c r="F1201" s="42">
        <f t="shared" ref="F1201:H1201" si="578">F1202+F1207+F1210+F1216+F1213</f>
        <v>16004.75267</v>
      </c>
      <c r="G1201" s="42">
        <f t="shared" si="578"/>
        <v>16004.75267</v>
      </c>
      <c r="H1201" s="5">
        <f t="shared" si="578"/>
        <v>16004.75267</v>
      </c>
      <c r="I1201" s="42">
        <f t="shared" si="562"/>
        <v>56.875767644384801</v>
      </c>
      <c r="J1201" s="42">
        <f t="shared" si="563"/>
        <v>100</v>
      </c>
    </row>
    <row r="1202" spans="1:10">
      <c r="A1202" s="43" t="s">
        <v>146</v>
      </c>
      <c r="B1202" s="44" t="s">
        <v>961</v>
      </c>
      <c r="C1202" s="44" t="s">
        <v>0</v>
      </c>
      <c r="D1202" s="31">
        <v>10332.700000000001</v>
      </c>
      <c r="E1202" s="31">
        <f t="shared" ref="E1202:H1202" si="579">E1203+E1205</f>
        <v>5873.6936699999997</v>
      </c>
      <c r="F1202" s="31">
        <f t="shared" si="579"/>
        <v>5873.6936699999997</v>
      </c>
      <c r="G1202" s="31">
        <f t="shared" si="579"/>
        <v>5873.6936699999997</v>
      </c>
      <c r="H1202" s="7">
        <f t="shared" si="579"/>
        <v>5873.6936699999997</v>
      </c>
      <c r="I1202" s="31">
        <f t="shared" si="562"/>
        <v>100</v>
      </c>
      <c r="J1202" s="31">
        <f t="shared" si="563"/>
        <v>100</v>
      </c>
    </row>
    <row r="1203" spans="1:10" ht="38.25">
      <c r="A1203" s="43" t="s">
        <v>148</v>
      </c>
      <c r="B1203" s="44" t="s">
        <v>961</v>
      </c>
      <c r="C1203" s="44" t="s">
        <v>149</v>
      </c>
      <c r="D1203" s="31">
        <v>9937.2000000000007</v>
      </c>
      <c r="E1203" s="31">
        <f>E1204</f>
        <v>5757.69398</v>
      </c>
      <c r="F1203" s="31">
        <f t="shared" ref="F1203:H1203" si="580">F1204</f>
        <v>5757.69398</v>
      </c>
      <c r="G1203" s="31">
        <f t="shared" si="580"/>
        <v>5757.69398</v>
      </c>
      <c r="H1203" s="7">
        <f t="shared" si="580"/>
        <v>5757.69398</v>
      </c>
      <c r="I1203" s="31">
        <f t="shared" si="562"/>
        <v>100</v>
      </c>
      <c r="J1203" s="31">
        <f t="shared" si="563"/>
        <v>100</v>
      </c>
    </row>
    <row r="1204" spans="1:10">
      <c r="A1204" s="43" t="s">
        <v>150</v>
      </c>
      <c r="B1204" s="44" t="s">
        <v>961</v>
      </c>
      <c r="C1204" s="44" t="s">
        <v>151</v>
      </c>
      <c r="D1204" s="31">
        <v>9937.2000000000007</v>
      </c>
      <c r="E1204" s="31">
        <f>ведомство!H2206</f>
        <v>5757.69398</v>
      </c>
      <c r="F1204" s="31">
        <f>ведомство!I2206</f>
        <v>5757.69398</v>
      </c>
      <c r="G1204" s="31">
        <f>ведомство!J2206</f>
        <v>5757.69398</v>
      </c>
      <c r="H1204" s="7">
        <f>ведомство!K2206</f>
        <v>5757.69398</v>
      </c>
      <c r="I1204" s="31">
        <f t="shared" si="562"/>
        <v>100</v>
      </c>
      <c r="J1204" s="31">
        <f t="shared" si="563"/>
        <v>100</v>
      </c>
    </row>
    <row r="1205" spans="1:10">
      <c r="A1205" s="43" t="s">
        <v>152</v>
      </c>
      <c r="B1205" s="44" t="s">
        <v>961</v>
      </c>
      <c r="C1205" s="44" t="s">
        <v>153</v>
      </c>
      <c r="D1205" s="31">
        <v>395.5</v>
      </c>
      <c r="E1205" s="31">
        <f>E1206</f>
        <v>115.99969</v>
      </c>
      <c r="F1205" s="31">
        <f t="shared" ref="F1205:H1205" si="581">F1206</f>
        <v>115.99969</v>
      </c>
      <c r="G1205" s="31">
        <f t="shared" si="581"/>
        <v>115.99969</v>
      </c>
      <c r="H1205" s="7">
        <f t="shared" si="581"/>
        <v>115.99969</v>
      </c>
      <c r="I1205" s="31">
        <f t="shared" si="562"/>
        <v>100</v>
      </c>
      <c r="J1205" s="31">
        <f t="shared" si="563"/>
        <v>100</v>
      </c>
    </row>
    <row r="1206" spans="1:10" ht="25.5">
      <c r="A1206" s="43" t="s">
        <v>154</v>
      </c>
      <c r="B1206" s="44" t="s">
        <v>961</v>
      </c>
      <c r="C1206" s="44" t="s">
        <v>155</v>
      </c>
      <c r="D1206" s="31">
        <v>395.5</v>
      </c>
      <c r="E1206" s="31">
        <f>ведомство!H2208</f>
        <v>115.99969</v>
      </c>
      <c r="F1206" s="31">
        <f>ведомство!I2208</f>
        <v>115.99969</v>
      </c>
      <c r="G1206" s="31">
        <f>ведомство!J2208</f>
        <v>115.99969</v>
      </c>
      <c r="H1206" s="7">
        <f>ведомство!K2208</f>
        <v>115.99969</v>
      </c>
      <c r="I1206" s="31">
        <f t="shared" si="562"/>
        <v>100</v>
      </c>
      <c r="J1206" s="31">
        <f t="shared" si="563"/>
        <v>100</v>
      </c>
    </row>
    <row r="1207" spans="1:10">
      <c r="A1207" s="49" t="s">
        <v>128</v>
      </c>
      <c r="B1207" s="44" t="s">
        <v>138</v>
      </c>
      <c r="C1207" s="44" t="s">
        <v>0</v>
      </c>
      <c r="D1207" s="31">
        <v>5211.7</v>
      </c>
      <c r="E1207" s="31">
        <f>E1208</f>
        <v>5211.7</v>
      </c>
      <c r="F1207" s="31">
        <f t="shared" ref="F1207:H1208" si="582">F1208</f>
        <v>3841.1289999999999</v>
      </c>
      <c r="G1207" s="31">
        <f t="shared" si="582"/>
        <v>3841.1289999999999</v>
      </c>
      <c r="H1207" s="7">
        <f t="shared" si="582"/>
        <v>3841.1289999999999</v>
      </c>
      <c r="I1207" s="31">
        <f t="shared" si="562"/>
        <v>73.702035804056251</v>
      </c>
      <c r="J1207" s="31">
        <f t="shared" si="563"/>
        <v>100</v>
      </c>
    </row>
    <row r="1208" spans="1:10" ht="25.5">
      <c r="A1208" s="43" t="s">
        <v>130</v>
      </c>
      <c r="B1208" s="44" t="s">
        <v>138</v>
      </c>
      <c r="C1208" s="44" t="s">
        <v>131</v>
      </c>
      <c r="D1208" s="31">
        <v>5211.7</v>
      </c>
      <c r="E1208" s="31">
        <f>E1209</f>
        <v>5211.7</v>
      </c>
      <c r="F1208" s="31">
        <f t="shared" si="582"/>
        <v>3841.1289999999999</v>
      </c>
      <c r="G1208" s="31">
        <f t="shared" si="582"/>
        <v>3841.1289999999999</v>
      </c>
      <c r="H1208" s="7">
        <f t="shared" si="582"/>
        <v>3841.1289999999999</v>
      </c>
      <c r="I1208" s="31">
        <f t="shared" si="562"/>
        <v>73.702035804056251</v>
      </c>
      <c r="J1208" s="31">
        <f t="shared" si="563"/>
        <v>100</v>
      </c>
    </row>
    <row r="1209" spans="1:10">
      <c r="A1209" s="43" t="s">
        <v>132</v>
      </c>
      <c r="B1209" s="44" t="s">
        <v>138</v>
      </c>
      <c r="C1209" s="44" t="s">
        <v>133</v>
      </c>
      <c r="D1209" s="31">
        <v>5211.7</v>
      </c>
      <c r="E1209" s="31">
        <f>ведомство!H2211+ведомство!H797</f>
        <v>5211.7</v>
      </c>
      <c r="F1209" s="31">
        <f>ведомство!I2211+ведомство!I797</f>
        <v>3841.1289999999999</v>
      </c>
      <c r="G1209" s="31">
        <f>ведомство!J2211+ведомство!J797</f>
        <v>3841.1289999999999</v>
      </c>
      <c r="H1209" s="7">
        <f>ведомство!K2211+ведомство!K797</f>
        <v>3841.1289999999999</v>
      </c>
      <c r="I1209" s="31">
        <f t="shared" si="562"/>
        <v>73.702035804056251</v>
      </c>
      <c r="J1209" s="31">
        <f t="shared" si="563"/>
        <v>100</v>
      </c>
    </row>
    <row r="1210" spans="1:10" ht="25.5">
      <c r="A1210" s="43" t="s">
        <v>113</v>
      </c>
      <c r="B1210" s="44" t="s">
        <v>139</v>
      </c>
      <c r="C1210" s="44" t="s">
        <v>0</v>
      </c>
      <c r="D1210" s="31">
        <v>8785</v>
      </c>
      <c r="E1210" s="31">
        <f>E1211</f>
        <v>8784.9509999999991</v>
      </c>
      <c r="F1210" s="31">
        <f t="shared" ref="F1210:H1211" si="583">F1211</f>
        <v>0</v>
      </c>
      <c r="G1210" s="31">
        <f t="shared" si="583"/>
        <v>0</v>
      </c>
      <c r="H1210" s="7">
        <f t="shared" si="583"/>
        <v>0</v>
      </c>
      <c r="I1210" s="31">
        <f t="shared" si="562"/>
        <v>0</v>
      </c>
      <c r="J1210" s="31">
        <v>0</v>
      </c>
    </row>
    <row r="1211" spans="1:10">
      <c r="A1211" s="43" t="s">
        <v>115</v>
      </c>
      <c r="B1211" s="44" t="s">
        <v>139</v>
      </c>
      <c r="C1211" s="44" t="s">
        <v>116</v>
      </c>
      <c r="D1211" s="31">
        <v>8785</v>
      </c>
      <c r="E1211" s="31">
        <f>E1212</f>
        <v>8784.9509999999991</v>
      </c>
      <c r="F1211" s="31">
        <f t="shared" si="583"/>
        <v>0</v>
      </c>
      <c r="G1211" s="31">
        <f t="shared" si="583"/>
        <v>0</v>
      </c>
      <c r="H1211" s="7">
        <f t="shared" si="583"/>
        <v>0</v>
      </c>
      <c r="I1211" s="31">
        <f t="shared" si="562"/>
        <v>0</v>
      </c>
      <c r="J1211" s="31">
        <v>0</v>
      </c>
    </row>
    <row r="1212" spans="1:10" ht="63.75">
      <c r="A1212" s="43" t="s">
        <v>117</v>
      </c>
      <c r="B1212" s="44" t="s">
        <v>139</v>
      </c>
      <c r="C1212" s="44" t="s">
        <v>118</v>
      </c>
      <c r="D1212" s="31">
        <v>8785</v>
      </c>
      <c r="E1212" s="31">
        <f>ведомство!H53</f>
        <v>8784.9509999999991</v>
      </c>
      <c r="F1212" s="31">
        <f>ведомство!I53</f>
        <v>0</v>
      </c>
      <c r="G1212" s="31">
        <f>ведомство!J53</f>
        <v>0</v>
      </c>
      <c r="H1212" s="7">
        <f>ведомство!K53</f>
        <v>0</v>
      </c>
      <c r="I1212" s="31">
        <f t="shared" si="562"/>
        <v>0</v>
      </c>
      <c r="J1212" s="31">
        <v>0</v>
      </c>
    </row>
    <row r="1213" spans="1:10" s="35" customFormat="1">
      <c r="A1213" s="46" t="s">
        <v>142</v>
      </c>
      <c r="B1213" s="47" t="s">
        <v>1188</v>
      </c>
      <c r="C1213" s="44"/>
      <c r="D1213" s="31"/>
      <c r="E1213" s="31">
        <f>E1214</f>
        <v>0</v>
      </c>
      <c r="F1213" s="31">
        <f t="shared" ref="F1213:H1214" si="584">F1214</f>
        <v>0</v>
      </c>
      <c r="G1213" s="31">
        <f t="shared" si="584"/>
        <v>0</v>
      </c>
      <c r="H1213" s="7">
        <f t="shared" si="584"/>
        <v>0</v>
      </c>
      <c r="I1213" s="31">
        <v>0</v>
      </c>
      <c r="J1213" s="31">
        <v>0</v>
      </c>
    </row>
    <row r="1214" spans="1:10" s="35" customFormat="1">
      <c r="A1214" s="43" t="s">
        <v>105</v>
      </c>
      <c r="B1214" s="47" t="s">
        <v>1188</v>
      </c>
      <c r="C1214" s="44">
        <v>500</v>
      </c>
      <c r="D1214" s="31"/>
      <c r="E1214" s="31">
        <f>E1215</f>
        <v>0</v>
      </c>
      <c r="F1214" s="31">
        <f t="shared" si="584"/>
        <v>0</v>
      </c>
      <c r="G1214" s="31">
        <f t="shared" si="584"/>
        <v>0</v>
      </c>
      <c r="H1214" s="7">
        <f t="shared" si="584"/>
        <v>0</v>
      </c>
      <c r="I1214" s="31">
        <v>0</v>
      </c>
      <c r="J1214" s="31">
        <v>0</v>
      </c>
    </row>
    <row r="1215" spans="1:10" s="35" customFormat="1">
      <c r="A1215" s="43" t="s">
        <v>144</v>
      </c>
      <c r="B1215" s="47" t="s">
        <v>1188</v>
      </c>
      <c r="C1215" s="44">
        <v>520</v>
      </c>
      <c r="D1215" s="31"/>
      <c r="E1215" s="31">
        <f>ведомство!H56</f>
        <v>0</v>
      </c>
      <c r="F1215" s="31">
        <f>ведомство!I56</f>
        <v>0</v>
      </c>
      <c r="G1215" s="31">
        <f>ведомство!J56</f>
        <v>0</v>
      </c>
      <c r="H1215" s="7">
        <f>ведомство!K56</f>
        <v>0</v>
      </c>
      <c r="I1215" s="31">
        <v>0</v>
      </c>
      <c r="J1215" s="31">
        <v>0</v>
      </c>
    </row>
    <row r="1216" spans="1:10" ht="25.5">
      <c r="A1216" s="49" t="s">
        <v>802</v>
      </c>
      <c r="B1216" s="44" t="s">
        <v>962</v>
      </c>
      <c r="C1216" s="44" t="s">
        <v>0</v>
      </c>
      <c r="D1216" s="31">
        <v>8269.5</v>
      </c>
      <c r="E1216" s="31">
        <f>E1217</f>
        <v>8269.5</v>
      </c>
      <c r="F1216" s="31">
        <f t="shared" ref="F1216:H1217" si="585">F1217</f>
        <v>6289.93</v>
      </c>
      <c r="G1216" s="31">
        <f t="shared" si="585"/>
        <v>6289.93</v>
      </c>
      <c r="H1216" s="7">
        <f t="shared" si="585"/>
        <v>6289.93</v>
      </c>
      <c r="I1216" s="31">
        <f t="shared" si="562"/>
        <v>76.061793336961131</v>
      </c>
      <c r="J1216" s="31">
        <f t="shared" si="563"/>
        <v>100</v>
      </c>
    </row>
    <row r="1217" spans="1:10" ht="25.5">
      <c r="A1217" s="43" t="s">
        <v>130</v>
      </c>
      <c r="B1217" s="44" t="s">
        <v>962</v>
      </c>
      <c r="C1217" s="44" t="s">
        <v>131</v>
      </c>
      <c r="D1217" s="31">
        <v>8269.5</v>
      </c>
      <c r="E1217" s="31">
        <f>E1218</f>
        <v>8269.5</v>
      </c>
      <c r="F1217" s="31">
        <f t="shared" si="585"/>
        <v>6289.93</v>
      </c>
      <c r="G1217" s="31">
        <f t="shared" si="585"/>
        <v>6289.93</v>
      </c>
      <c r="H1217" s="7">
        <f t="shared" si="585"/>
        <v>6289.93</v>
      </c>
      <c r="I1217" s="31">
        <f t="shared" si="562"/>
        <v>76.061793336961131</v>
      </c>
      <c r="J1217" s="31">
        <f t="shared" si="563"/>
        <v>100</v>
      </c>
    </row>
    <row r="1218" spans="1:10">
      <c r="A1218" s="43" t="s">
        <v>132</v>
      </c>
      <c r="B1218" s="44" t="s">
        <v>962</v>
      </c>
      <c r="C1218" s="44" t="s">
        <v>133</v>
      </c>
      <c r="D1218" s="31">
        <v>8269.5</v>
      </c>
      <c r="E1218" s="31">
        <f>ведомство!H2214+ведомство!H800</f>
        <v>8269.5</v>
      </c>
      <c r="F1218" s="31">
        <f>ведомство!I2214+ведомство!I800</f>
        <v>6289.93</v>
      </c>
      <c r="G1218" s="31">
        <f>ведомство!J2214+ведомство!J800</f>
        <v>6289.93</v>
      </c>
      <c r="H1218" s="7">
        <f>ведомство!K2214+ведомство!K800</f>
        <v>6289.93</v>
      </c>
      <c r="I1218" s="31">
        <f t="shared" si="562"/>
        <v>76.061793336961131</v>
      </c>
      <c r="J1218" s="31">
        <f t="shared" si="563"/>
        <v>100</v>
      </c>
    </row>
    <row r="1219" spans="1:10">
      <c r="A1219" s="40" t="s">
        <v>0</v>
      </c>
      <c r="B1219" s="65" t="s">
        <v>0</v>
      </c>
      <c r="C1219" s="41" t="s">
        <v>0</v>
      </c>
      <c r="D1219" s="42" t="s">
        <v>0</v>
      </c>
      <c r="E1219" s="42"/>
      <c r="F1219" s="42"/>
      <c r="G1219" s="42"/>
      <c r="H1219" s="5"/>
      <c r="I1219" s="31"/>
      <c r="J1219" s="31"/>
    </row>
    <row r="1220" spans="1:10">
      <c r="A1220" s="40" t="s">
        <v>101</v>
      </c>
      <c r="B1220" s="41" t="s">
        <v>976</v>
      </c>
      <c r="C1220" s="41" t="s">
        <v>0</v>
      </c>
      <c r="D1220" s="42">
        <v>28009.599999999999</v>
      </c>
      <c r="E1220" s="42">
        <f>E1221</f>
        <v>28009.599999999999</v>
      </c>
      <c r="F1220" s="42">
        <f t="shared" ref="F1220:H1220" si="586">F1221</f>
        <v>21410.48</v>
      </c>
      <c r="G1220" s="42">
        <f t="shared" si="586"/>
        <v>21410.48</v>
      </c>
      <c r="H1220" s="5">
        <f t="shared" si="586"/>
        <v>20274.298690000003</v>
      </c>
      <c r="I1220" s="42">
        <f t="shared" si="562"/>
        <v>72.383392444019208</v>
      </c>
      <c r="J1220" s="42">
        <f t="shared" si="563"/>
        <v>94.693340317452041</v>
      </c>
    </row>
    <row r="1221" spans="1:10">
      <c r="A1221" s="43" t="s">
        <v>146</v>
      </c>
      <c r="B1221" s="44" t="s">
        <v>977</v>
      </c>
      <c r="C1221" s="44" t="s">
        <v>0</v>
      </c>
      <c r="D1221" s="31">
        <v>28009.599999999999</v>
      </c>
      <c r="E1221" s="31">
        <f>E1222+E1224+E1226+E1228</f>
        <v>28009.599999999999</v>
      </c>
      <c r="F1221" s="31">
        <f t="shared" ref="F1221:H1221" si="587">F1222+F1224+F1226+F1228</f>
        <v>21410.48</v>
      </c>
      <c r="G1221" s="31">
        <f t="shared" si="587"/>
        <v>21410.48</v>
      </c>
      <c r="H1221" s="7">
        <f t="shared" si="587"/>
        <v>20274.298690000003</v>
      </c>
      <c r="I1221" s="31">
        <f t="shared" si="562"/>
        <v>72.383392444019208</v>
      </c>
      <c r="J1221" s="31">
        <f t="shared" si="563"/>
        <v>94.693340317452041</v>
      </c>
    </row>
    <row r="1222" spans="1:10" ht="38.25">
      <c r="A1222" s="43" t="s">
        <v>148</v>
      </c>
      <c r="B1222" s="44" t="s">
        <v>977</v>
      </c>
      <c r="C1222" s="44" t="s">
        <v>149</v>
      </c>
      <c r="D1222" s="31">
        <v>26980.5</v>
      </c>
      <c r="E1222" s="31">
        <f>E1223</f>
        <v>26980.494999999999</v>
      </c>
      <c r="F1222" s="31">
        <f t="shared" ref="F1222:H1222" si="588">F1223</f>
        <v>20593.599999999999</v>
      </c>
      <c r="G1222" s="31">
        <f t="shared" si="588"/>
        <v>20593.599999999999</v>
      </c>
      <c r="H1222" s="7">
        <f t="shared" si="588"/>
        <v>19513.096130000002</v>
      </c>
      <c r="I1222" s="31">
        <f t="shared" si="562"/>
        <v>72.322973058870872</v>
      </c>
      <c r="J1222" s="31">
        <f t="shared" si="563"/>
        <v>94.753205510449874</v>
      </c>
    </row>
    <row r="1223" spans="1:10">
      <c r="A1223" s="43" t="s">
        <v>150</v>
      </c>
      <c r="B1223" s="44" t="s">
        <v>977</v>
      </c>
      <c r="C1223" s="44" t="s">
        <v>151</v>
      </c>
      <c r="D1223" s="31">
        <v>26980.5</v>
      </c>
      <c r="E1223" s="31">
        <f>ведомство!H2287</f>
        <v>26980.494999999999</v>
      </c>
      <c r="F1223" s="31">
        <f>ведомство!I2287</f>
        <v>20593.599999999999</v>
      </c>
      <c r="G1223" s="31">
        <f>ведомство!J2287</f>
        <v>20593.599999999999</v>
      </c>
      <c r="H1223" s="7">
        <f>ведомство!K2287</f>
        <v>19513.096130000002</v>
      </c>
      <c r="I1223" s="31">
        <f t="shared" si="562"/>
        <v>72.322973058870872</v>
      </c>
      <c r="J1223" s="31">
        <f t="shared" si="563"/>
        <v>94.753205510449874</v>
      </c>
    </row>
    <row r="1224" spans="1:10">
      <c r="A1224" s="43" t="s">
        <v>152</v>
      </c>
      <c r="B1224" s="44" t="s">
        <v>977</v>
      </c>
      <c r="C1224" s="44" t="s">
        <v>153</v>
      </c>
      <c r="D1224" s="31">
        <v>954.6</v>
      </c>
      <c r="E1224" s="31">
        <f>E1225</f>
        <v>954.60500000000002</v>
      </c>
      <c r="F1224" s="31">
        <f t="shared" ref="F1224:H1224" si="589">F1225</f>
        <v>742.38</v>
      </c>
      <c r="G1224" s="31">
        <f t="shared" si="589"/>
        <v>742.38</v>
      </c>
      <c r="H1224" s="7">
        <f t="shared" si="589"/>
        <v>687.82155999999998</v>
      </c>
      <c r="I1224" s="31">
        <f t="shared" si="562"/>
        <v>72.053002027016404</v>
      </c>
      <c r="J1224" s="31">
        <f t="shared" si="563"/>
        <v>92.650874215361398</v>
      </c>
    </row>
    <row r="1225" spans="1:10" ht="25.5">
      <c r="A1225" s="43" t="s">
        <v>154</v>
      </c>
      <c r="B1225" s="44" t="s">
        <v>977</v>
      </c>
      <c r="C1225" s="44" t="s">
        <v>155</v>
      </c>
      <c r="D1225" s="31">
        <v>954.6</v>
      </c>
      <c r="E1225" s="31">
        <f>ведомство!H2289</f>
        <v>954.60500000000002</v>
      </c>
      <c r="F1225" s="31">
        <f>ведомство!I2289</f>
        <v>742.38</v>
      </c>
      <c r="G1225" s="31">
        <f>ведомство!J2289</f>
        <v>742.38</v>
      </c>
      <c r="H1225" s="7">
        <f>ведомство!K2289</f>
        <v>687.82155999999998</v>
      </c>
      <c r="I1225" s="31">
        <f t="shared" si="562"/>
        <v>72.053002027016404</v>
      </c>
      <c r="J1225" s="31">
        <f t="shared" si="563"/>
        <v>92.650874215361398</v>
      </c>
    </row>
    <row r="1226" spans="1:10">
      <c r="A1226" s="43" t="s">
        <v>156</v>
      </c>
      <c r="B1226" s="44" t="s">
        <v>977</v>
      </c>
      <c r="C1226" s="44" t="s">
        <v>157</v>
      </c>
      <c r="D1226" s="31">
        <v>60</v>
      </c>
      <c r="E1226" s="31">
        <f>E1227</f>
        <v>60</v>
      </c>
      <c r="F1226" s="31">
        <f t="shared" ref="F1226:H1226" si="590">F1227</f>
        <v>60</v>
      </c>
      <c r="G1226" s="31">
        <f t="shared" si="590"/>
        <v>60</v>
      </c>
      <c r="H1226" s="7">
        <f t="shared" si="590"/>
        <v>60</v>
      </c>
      <c r="I1226" s="31">
        <f t="shared" si="562"/>
        <v>100</v>
      </c>
      <c r="J1226" s="31">
        <f t="shared" si="563"/>
        <v>100</v>
      </c>
    </row>
    <row r="1227" spans="1:10">
      <c r="A1227" s="43" t="s">
        <v>158</v>
      </c>
      <c r="B1227" s="44" t="s">
        <v>977</v>
      </c>
      <c r="C1227" s="44" t="s">
        <v>159</v>
      </c>
      <c r="D1227" s="31">
        <v>60</v>
      </c>
      <c r="E1227" s="31">
        <f>ведомство!H2291</f>
        <v>60</v>
      </c>
      <c r="F1227" s="31">
        <f>ведомство!I2291</f>
        <v>60</v>
      </c>
      <c r="G1227" s="31">
        <f>ведомство!J2291</f>
        <v>60</v>
      </c>
      <c r="H1227" s="7">
        <f>ведомство!K2291</f>
        <v>60</v>
      </c>
      <c r="I1227" s="31">
        <f t="shared" si="562"/>
        <v>100</v>
      </c>
      <c r="J1227" s="31">
        <f t="shared" si="563"/>
        <v>100</v>
      </c>
    </row>
    <row r="1228" spans="1:10">
      <c r="A1228" s="43" t="s">
        <v>160</v>
      </c>
      <c r="B1228" s="44" t="s">
        <v>977</v>
      </c>
      <c r="C1228" s="44" t="s">
        <v>161</v>
      </c>
      <c r="D1228" s="31">
        <v>14.5</v>
      </c>
      <c r="E1228" s="31">
        <f>E1229+E1230</f>
        <v>14.5</v>
      </c>
      <c r="F1228" s="31">
        <f t="shared" ref="F1228:H1228" si="591">F1229+F1230</f>
        <v>14.5</v>
      </c>
      <c r="G1228" s="31">
        <f t="shared" si="591"/>
        <v>14.5</v>
      </c>
      <c r="H1228" s="7">
        <f t="shared" si="591"/>
        <v>13.381</v>
      </c>
      <c r="I1228" s="31">
        <f t="shared" si="562"/>
        <v>92.282758620689648</v>
      </c>
      <c r="J1228" s="31">
        <f t="shared" si="563"/>
        <v>92.282758620689648</v>
      </c>
    </row>
    <row r="1229" spans="1:10">
      <c r="A1229" s="43" t="s">
        <v>277</v>
      </c>
      <c r="B1229" s="44" t="s">
        <v>977</v>
      </c>
      <c r="C1229" s="44" t="s">
        <v>278</v>
      </c>
      <c r="D1229" s="31">
        <v>12.5</v>
      </c>
      <c r="E1229" s="31">
        <f>ведомство!H2293</f>
        <v>12.5</v>
      </c>
      <c r="F1229" s="31">
        <f>ведомство!I2293</f>
        <v>12.5</v>
      </c>
      <c r="G1229" s="31">
        <f>ведомство!J2293</f>
        <v>12.5</v>
      </c>
      <c r="H1229" s="7">
        <f>ведомство!K2293</f>
        <v>12.5</v>
      </c>
      <c r="I1229" s="31">
        <f t="shared" si="562"/>
        <v>100</v>
      </c>
      <c r="J1229" s="31">
        <f t="shared" si="563"/>
        <v>100</v>
      </c>
    </row>
    <row r="1230" spans="1:10">
      <c r="A1230" s="43" t="s">
        <v>162</v>
      </c>
      <c r="B1230" s="44" t="s">
        <v>977</v>
      </c>
      <c r="C1230" s="44" t="s">
        <v>163</v>
      </c>
      <c r="D1230" s="31">
        <v>2</v>
      </c>
      <c r="E1230" s="31">
        <f>ведомство!H2294</f>
        <v>2</v>
      </c>
      <c r="F1230" s="31">
        <f>ведомство!I2294</f>
        <v>2</v>
      </c>
      <c r="G1230" s="31">
        <f>ведомство!J2294</f>
        <v>2</v>
      </c>
      <c r="H1230" s="7">
        <f>ведомство!K2294</f>
        <v>0.88100000000000001</v>
      </c>
      <c r="I1230" s="31">
        <f t="shared" ref="I1230:I1293" si="592">H1230/E1230*100</f>
        <v>44.05</v>
      </c>
      <c r="J1230" s="31">
        <f t="shared" ref="J1230:J1293" si="593">H1230/F1230*100</f>
        <v>44.05</v>
      </c>
    </row>
    <row r="1231" spans="1:10">
      <c r="A1231" s="40" t="s">
        <v>0</v>
      </c>
      <c r="B1231" s="65" t="s">
        <v>0</v>
      </c>
      <c r="C1231" s="41" t="s">
        <v>0</v>
      </c>
      <c r="D1231" s="42" t="s">
        <v>0</v>
      </c>
      <c r="E1231" s="42"/>
      <c r="F1231" s="42"/>
      <c r="G1231" s="42"/>
      <c r="H1231" s="5"/>
      <c r="I1231" s="31"/>
      <c r="J1231" s="31"/>
    </row>
    <row r="1232" spans="1:10" ht="25.5">
      <c r="A1232" s="40" t="s">
        <v>764</v>
      </c>
      <c r="B1232" s="41" t="s">
        <v>765</v>
      </c>
      <c r="C1232" s="41" t="s">
        <v>0</v>
      </c>
      <c r="D1232" s="42">
        <v>232239.8</v>
      </c>
      <c r="E1232" s="42">
        <f>E1233+E1245+E1271+E1286+E1298</f>
        <v>364225.01200000005</v>
      </c>
      <c r="F1232" s="42">
        <f t="shared" ref="F1232:H1232" si="594">F1233+F1245+F1271+F1286+F1298</f>
        <v>155681.74100000001</v>
      </c>
      <c r="G1232" s="42">
        <f t="shared" si="594"/>
        <v>154814.66118</v>
      </c>
      <c r="H1232" s="5">
        <f t="shared" si="594"/>
        <v>149079.22576</v>
      </c>
      <c r="I1232" s="42">
        <f t="shared" si="592"/>
        <v>40.930529438763521</v>
      </c>
      <c r="J1232" s="42">
        <f t="shared" si="593"/>
        <v>95.758966210430543</v>
      </c>
    </row>
    <row r="1233" spans="1:10" ht="25.5">
      <c r="A1233" s="40" t="s">
        <v>770</v>
      </c>
      <c r="B1233" s="41" t="s">
        <v>771</v>
      </c>
      <c r="C1233" s="41" t="s">
        <v>0</v>
      </c>
      <c r="D1233" s="42">
        <v>10395.5</v>
      </c>
      <c r="E1233" s="42">
        <f>E1234+E1239</f>
        <v>10395.5</v>
      </c>
      <c r="F1233" s="42">
        <f t="shared" ref="F1233:H1233" si="595">F1234+F1239</f>
        <v>174.75</v>
      </c>
      <c r="G1233" s="42">
        <f t="shared" si="595"/>
        <v>174.75</v>
      </c>
      <c r="H1233" s="5">
        <f t="shared" si="595"/>
        <v>174.75</v>
      </c>
      <c r="I1233" s="42">
        <f t="shared" si="592"/>
        <v>1.6810158241546822</v>
      </c>
      <c r="J1233" s="42">
        <f t="shared" si="593"/>
        <v>100</v>
      </c>
    </row>
    <row r="1234" spans="1:10" ht="25.5">
      <c r="A1234" s="43" t="s">
        <v>1227</v>
      </c>
      <c r="B1234" s="44" t="s">
        <v>772</v>
      </c>
      <c r="C1234" s="44" t="s">
        <v>0</v>
      </c>
      <c r="D1234" s="31">
        <v>2736</v>
      </c>
      <c r="E1234" s="31">
        <f>E1235+E1237</f>
        <v>2736</v>
      </c>
      <c r="F1234" s="31">
        <f t="shared" ref="F1234:H1234" si="596">F1235+F1237</f>
        <v>0</v>
      </c>
      <c r="G1234" s="31">
        <f t="shared" si="596"/>
        <v>0</v>
      </c>
      <c r="H1234" s="7">
        <f t="shared" si="596"/>
        <v>0</v>
      </c>
      <c r="I1234" s="31">
        <f t="shared" si="592"/>
        <v>0</v>
      </c>
      <c r="J1234" s="31">
        <v>0</v>
      </c>
    </row>
    <row r="1235" spans="1:10">
      <c r="A1235" s="43" t="s">
        <v>152</v>
      </c>
      <c r="B1235" s="44" t="s">
        <v>772</v>
      </c>
      <c r="C1235" s="44" t="s">
        <v>153</v>
      </c>
      <c r="D1235" s="31">
        <v>1995</v>
      </c>
      <c r="E1235" s="31">
        <f>E1236</f>
        <v>1995</v>
      </c>
      <c r="F1235" s="31">
        <f t="shared" ref="F1235:H1235" si="597">F1236</f>
        <v>0</v>
      </c>
      <c r="G1235" s="31">
        <f t="shared" si="597"/>
        <v>0</v>
      </c>
      <c r="H1235" s="7">
        <f t="shared" si="597"/>
        <v>0</v>
      </c>
      <c r="I1235" s="31">
        <f t="shared" si="592"/>
        <v>0</v>
      </c>
      <c r="J1235" s="31">
        <v>0</v>
      </c>
    </row>
    <row r="1236" spans="1:10" ht="25.5">
      <c r="A1236" s="43" t="s">
        <v>154</v>
      </c>
      <c r="B1236" s="44" t="s">
        <v>772</v>
      </c>
      <c r="C1236" s="44" t="s">
        <v>155</v>
      </c>
      <c r="D1236" s="31">
        <v>1995</v>
      </c>
      <c r="E1236" s="31">
        <f>ведомство!H1716</f>
        <v>1995</v>
      </c>
      <c r="F1236" s="31">
        <f>ведомство!I1716</f>
        <v>0</v>
      </c>
      <c r="G1236" s="31">
        <f>ведомство!J1716</f>
        <v>0</v>
      </c>
      <c r="H1236" s="7">
        <f>ведомство!K1716</f>
        <v>0</v>
      </c>
      <c r="I1236" s="31">
        <f t="shared" si="592"/>
        <v>0</v>
      </c>
      <c r="J1236" s="31">
        <v>0</v>
      </c>
    </row>
    <row r="1237" spans="1:10">
      <c r="A1237" s="43" t="s">
        <v>160</v>
      </c>
      <c r="B1237" s="44" t="s">
        <v>772</v>
      </c>
      <c r="C1237" s="44" t="s">
        <v>161</v>
      </c>
      <c r="D1237" s="31">
        <v>741</v>
      </c>
      <c r="E1237" s="31">
        <f>E1238</f>
        <v>741</v>
      </c>
      <c r="F1237" s="31">
        <f t="shared" ref="F1237:H1237" si="598">F1238</f>
        <v>0</v>
      </c>
      <c r="G1237" s="31">
        <f t="shared" si="598"/>
        <v>0</v>
      </c>
      <c r="H1237" s="7">
        <f t="shared" si="598"/>
        <v>0</v>
      </c>
      <c r="I1237" s="31">
        <f t="shared" si="592"/>
        <v>0</v>
      </c>
      <c r="J1237" s="31">
        <v>0</v>
      </c>
    </row>
    <row r="1238" spans="1:10" ht="25.5">
      <c r="A1238" s="43" t="s">
        <v>269</v>
      </c>
      <c r="B1238" s="44" t="s">
        <v>772</v>
      </c>
      <c r="C1238" s="44" t="s">
        <v>270</v>
      </c>
      <c r="D1238" s="31">
        <v>741</v>
      </c>
      <c r="E1238" s="31">
        <f>ведомство!H1718</f>
        <v>741</v>
      </c>
      <c r="F1238" s="31">
        <f>ведомство!I1718</f>
        <v>0</v>
      </c>
      <c r="G1238" s="31">
        <f>ведомство!J1718</f>
        <v>0</v>
      </c>
      <c r="H1238" s="7">
        <f>ведомство!K1718</f>
        <v>0</v>
      </c>
      <c r="I1238" s="31">
        <f t="shared" si="592"/>
        <v>0</v>
      </c>
      <c r="J1238" s="31">
        <v>0</v>
      </c>
    </row>
    <row r="1239" spans="1:10">
      <c r="A1239" s="43" t="s">
        <v>773</v>
      </c>
      <c r="B1239" s="44" t="s">
        <v>774</v>
      </c>
      <c r="C1239" s="44" t="s">
        <v>0</v>
      </c>
      <c r="D1239" s="31">
        <v>7659.5</v>
      </c>
      <c r="E1239" s="31">
        <f>E1240+E1242</f>
        <v>7659.5</v>
      </c>
      <c r="F1239" s="31">
        <f t="shared" ref="F1239:H1239" si="599">F1240+F1242</f>
        <v>174.75</v>
      </c>
      <c r="G1239" s="31">
        <f t="shared" si="599"/>
        <v>174.75</v>
      </c>
      <c r="H1239" s="7">
        <f t="shared" si="599"/>
        <v>174.75</v>
      </c>
      <c r="I1239" s="31">
        <f t="shared" si="592"/>
        <v>2.2814805143938899</v>
      </c>
      <c r="J1239" s="31">
        <v>0</v>
      </c>
    </row>
    <row r="1240" spans="1:10">
      <c r="A1240" s="43" t="s">
        <v>152</v>
      </c>
      <c r="B1240" s="44" t="s">
        <v>774</v>
      </c>
      <c r="C1240" s="44" t="s">
        <v>153</v>
      </c>
      <c r="D1240" s="31">
        <v>1705</v>
      </c>
      <c r="E1240" s="31">
        <f>E1241</f>
        <v>1705</v>
      </c>
      <c r="F1240" s="31">
        <f t="shared" ref="F1240:H1240" si="600">F1241</f>
        <v>174.75</v>
      </c>
      <c r="G1240" s="31">
        <f t="shared" si="600"/>
        <v>174.75</v>
      </c>
      <c r="H1240" s="7">
        <f t="shared" si="600"/>
        <v>174.75</v>
      </c>
      <c r="I1240" s="31">
        <f t="shared" si="592"/>
        <v>10.249266862170089</v>
      </c>
      <c r="J1240" s="31">
        <v>0</v>
      </c>
    </row>
    <row r="1241" spans="1:10" ht="25.5">
      <c r="A1241" s="43" t="s">
        <v>154</v>
      </c>
      <c r="B1241" s="44" t="s">
        <v>774</v>
      </c>
      <c r="C1241" s="44" t="s">
        <v>155</v>
      </c>
      <c r="D1241" s="31">
        <v>1705</v>
      </c>
      <c r="E1241" s="31">
        <f>ведомство!H1721</f>
        <v>1705</v>
      </c>
      <c r="F1241" s="31">
        <f>ведомство!I1721</f>
        <v>174.75</v>
      </c>
      <c r="G1241" s="31">
        <f>ведомство!J1721</f>
        <v>174.75</v>
      </c>
      <c r="H1241" s="7">
        <f>ведомство!K1721</f>
        <v>174.75</v>
      </c>
      <c r="I1241" s="31">
        <f t="shared" si="592"/>
        <v>10.249266862170089</v>
      </c>
      <c r="J1241" s="31">
        <v>0</v>
      </c>
    </row>
    <row r="1242" spans="1:10">
      <c r="A1242" s="43" t="s">
        <v>160</v>
      </c>
      <c r="B1242" s="44" t="s">
        <v>774</v>
      </c>
      <c r="C1242" s="44" t="s">
        <v>161</v>
      </c>
      <c r="D1242" s="31">
        <v>5954.5</v>
      </c>
      <c r="E1242" s="31">
        <f>E1243</f>
        <v>5954.5</v>
      </c>
      <c r="F1242" s="31">
        <f t="shared" ref="F1242:H1242" si="601">F1243</f>
        <v>0</v>
      </c>
      <c r="G1242" s="31">
        <f t="shared" si="601"/>
        <v>0</v>
      </c>
      <c r="H1242" s="7">
        <f t="shared" si="601"/>
        <v>0</v>
      </c>
      <c r="I1242" s="31">
        <f t="shared" si="592"/>
        <v>0</v>
      </c>
      <c r="J1242" s="31">
        <v>0</v>
      </c>
    </row>
    <row r="1243" spans="1:10" ht="25.5">
      <c r="A1243" s="43" t="s">
        <v>269</v>
      </c>
      <c r="B1243" s="44" t="s">
        <v>774</v>
      </c>
      <c r="C1243" s="44" t="s">
        <v>270</v>
      </c>
      <c r="D1243" s="31">
        <v>5954.5</v>
      </c>
      <c r="E1243" s="31">
        <f>ведомство!H1723</f>
        <v>5954.5</v>
      </c>
      <c r="F1243" s="31">
        <f>ведомство!I1723</f>
        <v>0</v>
      </c>
      <c r="G1243" s="31">
        <f>ведомство!J1723</f>
        <v>0</v>
      </c>
      <c r="H1243" s="7">
        <f>ведомство!K1723</f>
        <v>0</v>
      </c>
      <c r="I1243" s="31">
        <f t="shared" si="592"/>
        <v>0</v>
      </c>
      <c r="J1243" s="31">
        <v>0</v>
      </c>
    </row>
    <row r="1244" spans="1:10">
      <c r="A1244" s="40" t="s">
        <v>0</v>
      </c>
      <c r="B1244" s="65" t="s">
        <v>0</v>
      </c>
      <c r="C1244" s="41" t="s">
        <v>0</v>
      </c>
      <c r="D1244" s="42" t="s">
        <v>0</v>
      </c>
      <c r="E1244" s="42"/>
      <c r="F1244" s="42"/>
      <c r="G1244" s="42"/>
      <c r="H1244" s="5"/>
      <c r="I1244" s="31"/>
      <c r="J1244" s="31"/>
    </row>
    <row r="1245" spans="1:10" ht="25.5">
      <c r="A1245" s="40" t="s">
        <v>775</v>
      </c>
      <c r="B1245" s="41" t="s">
        <v>776</v>
      </c>
      <c r="C1245" s="41" t="s">
        <v>0</v>
      </c>
      <c r="D1245" s="42">
        <v>51797.2</v>
      </c>
      <c r="E1245" s="42">
        <f>E1254+E1257+E1264+E1267+E1246</f>
        <v>183782.41200000001</v>
      </c>
      <c r="F1245" s="42">
        <f t="shared" ref="F1245:H1245" si="602">F1254+F1257+F1264+F1267+F1246</f>
        <v>40906.288999999997</v>
      </c>
      <c r="G1245" s="42">
        <f t="shared" si="602"/>
        <v>40906.288999999997</v>
      </c>
      <c r="H1245" s="5">
        <f t="shared" si="602"/>
        <v>40906.288399999998</v>
      </c>
      <c r="I1245" s="42">
        <f t="shared" si="592"/>
        <v>22.257999530444728</v>
      </c>
      <c r="J1245" s="42">
        <f t="shared" si="593"/>
        <v>99.999998533232869</v>
      </c>
    </row>
    <row r="1246" spans="1:10" s="52" customFormat="1" ht="25.5">
      <c r="A1246" s="49" t="s">
        <v>1207</v>
      </c>
      <c r="B1246" s="47" t="s">
        <v>1206</v>
      </c>
      <c r="C1246" s="26"/>
      <c r="D1246" s="42"/>
      <c r="E1246" s="48">
        <f>E1247+E1249+E1252</f>
        <v>131985.212</v>
      </c>
      <c r="F1246" s="48">
        <f t="shared" ref="F1246:H1246" si="603">F1247+F1249+F1252</f>
        <v>0</v>
      </c>
      <c r="G1246" s="48">
        <f t="shared" si="603"/>
        <v>0</v>
      </c>
      <c r="H1246" s="21">
        <f t="shared" si="603"/>
        <v>0</v>
      </c>
      <c r="I1246" s="31">
        <f t="shared" si="592"/>
        <v>0</v>
      </c>
      <c r="J1246" s="31">
        <v>0</v>
      </c>
    </row>
    <row r="1247" spans="1:10" s="52" customFormat="1">
      <c r="A1247" s="43" t="s">
        <v>105</v>
      </c>
      <c r="B1247" s="47" t="s">
        <v>1206</v>
      </c>
      <c r="C1247" s="44">
        <v>500</v>
      </c>
      <c r="D1247" s="42"/>
      <c r="E1247" s="48">
        <f>E1248</f>
        <v>13485.212</v>
      </c>
      <c r="F1247" s="48">
        <f t="shared" ref="F1247:H1247" si="604">F1248</f>
        <v>0</v>
      </c>
      <c r="G1247" s="48">
        <f t="shared" si="604"/>
        <v>0</v>
      </c>
      <c r="H1247" s="21">
        <f t="shared" si="604"/>
        <v>0</v>
      </c>
      <c r="I1247" s="31">
        <f t="shared" si="592"/>
        <v>0</v>
      </c>
      <c r="J1247" s="31">
        <v>0</v>
      </c>
    </row>
    <row r="1248" spans="1:10" s="52" customFormat="1">
      <c r="A1248" s="43" t="s">
        <v>144</v>
      </c>
      <c r="B1248" s="47" t="s">
        <v>1206</v>
      </c>
      <c r="C1248" s="44">
        <v>520</v>
      </c>
      <c r="D1248" s="42"/>
      <c r="E1248" s="48">
        <f>ведомство!H1727</f>
        <v>13485.212</v>
      </c>
      <c r="F1248" s="48">
        <f>ведомство!I1727</f>
        <v>0</v>
      </c>
      <c r="G1248" s="48">
        <f>ведомство!J1727</f>
        <v>0</v>
      </c>
      <c r="H1248" s="21">
        <f>ведомство!K1727</f>
        <v>0</v>
      </c>
      <c r="I1248" s="31">
        <f t="shared" si="592"/>
        <v>0</v>
      </c>
      <c r="J1248" s="31">
        <v>0</v>
      </c>
    </row>
    <row r="1249" spans="1:10" s="52" customFormat="1" ht="25.5">
      <c r="A1249" s="43" t="s">
        <v>130</v>
      </c>
      <c r="B1249" s="47" t="s">
        <v>1206</v>
      </c>
      <c r="C1249" s="44">
        <v>600</v>
      </c>
      <c r="D1249" s="42"/>
      <c r="E1249" s="48">
        <f>E1251+E1250</f>
        <v>78500</v>
      </c>
      <c r="F1249" s="48">
        <f t="shared" ref="F1249:H1249" si="605">F1251+F1250</f>
        <v>0</v>
      </c>
      <c r="G1249" s="48">
        <f t="shared" si="605"/>
        <v>0</v>
      </c>
      <c r="H1249" s="21">
        <f t="shared" si="605"/>
        <v>0</v>
      </c>
      <c r="I1249" s="31">
        <f t="shared" si="592"/>
        <v>0</v>
      </c>
      <c r="J1249" s="31">
        <v>0</v>
      </c>
    </row>
    <row r="1250" spans="1:10" s="53" customFormat="1">
      <c r="A1250" s="43" t="s">
        <v>165</v>
      </c>
      <c r="B1250" s="47" t="s">
        <v>1206</v>
      </c>
      <c r="C1250" s="44">
        <v>620</v>
      </c>
      <c r="D1250" s="42"/>
      <c r="E1250" s="48">
        <f>ведомство!H2302</f>
        <v>12000</v>
      </c>
      <c r="F1250" s="48">
        <f>ведомство!I2302</f>
        <v>0</v>
      </c>
      <c r="G1250" s="48">
        <f>ведомство!J2302</f>
        <v>0</v>
      </c>
      <c r="H1250" s="21">
        <f>ведомство!K2302</f>
        <v>0</v>
      </c>
      <c r="I1250" s="31">
        <f t="shared" si="592"/>
        <v>0</v>
      </c>
      <c r="J1250" s="31">
        <v>0</v>
      </c>
    </row>
    <row r="1251" spans="1:10" s="52" customFormat="1" ht="25.5">
      <c r="A1251" s="43" t="s">
        <v>248</v>
      </c>
      <c r="B1251" s="47" t="s">
        <v>1206</v>
      </c>
      <c r="C1251" s="44">
        <v>630</v>
      </c>
      <c r="D1251" s="42"/>
      <c r="E1251" s="48">
        <f>ведомство!H1729</f>
        <v>66500</v>
      </c>
      <c r="F1251" s="48">
        <f>ведомство!I1729</f>
        <v>0</v>
      </c>
      <c r="G1251" s="48">
        <f>ведомство!J1729</f>
        <v>0</v>
      </c>
      <c r="H1251" s="21">
        <f>ведомство!K1729</f>
        <v>0</v>
      </c>
      <c r="I1251" s="31">
        <f t="shared" si="592"/>
        <v>0</v>
      </c>
      <c r="J1251" s="31">
        <v>0</v>
      </c>
    </row>
    <row r="1252" spans="1:10" s="52" customFormat="1">
      <c r="A1252" s="43" t="s">
        <v>160</v>
      </c>
      <c r="B1252" s="47" t="s">
        <v>1206</v>
      </c>
      <c r="C1252" s="44">
        <v>800</v>
      </c>
      <c r="D1252" s="42"/>
      <c r="E1252" s="48">
        <f>E1253</f>
        <v>40000</v>
      </c>
      <c r="F1252" s="48">
        <f t="shared" ref="F1252:H1252" si="606">F1253</f>
        <v>0</v>
      </c>
      <c r="G1252" s="48">
        <f t="shared" si="606"/>
        <v>0</v>
      </c>
      <c r="H1252" s="21">
        <f t="shared" si="606"/>
        <v>0</v>
      </c>
      <c r="I1252" s="31">
        <f t="shared" si="592"/>
        <v>0</v>
      </c>
      <c r="J1252" s="31">
        <v>0</v>
      </c>
    </row>
    <row r="1253" spans="1:10" s="52" customFormat="1" ht="25.5">
      <c r="A1253" s="43" t="s">
        <v>269</v>
      </c>
      <c r="B1253" s="47" t="s">
        <v>1206</v>
      </c>
      <c r="C1253" s="44">
        <v>810</v>
      </c>
      <c r="D1253" s="42"/>
      <c r="E1253" s="48">
        <f>ведомство!H1731</f>
        <v>40000</v>
      </c>
      <c r="F1253" s="48">
        <f>ведомство!I1731</f>
        <v>0</v>
      </c>
      <c r="G1253" s="48">
        <f>ведомство!J1731</f>
        <v>0</v>
      </c>
      <c r="H1253" s="21">
        <f>ведомство!K1731</f>
        <v>0</v>
      </c>
      <c r="I1253" s="31">
        <f t="shared" si="592"/>
        <v>0</v>
      </c>
      <c r="J1253" s="31">
        <v>0</v>
      </c>
    </row>
    <row r="1254" spans="1:10">
      <c r="A1254" s="43" t="s">
        <v>128</v>
      </c>
      <c r="B1254" s="44" t="s">
        <v>777</v>
      </c>
      <c r="C1254" s="44" t="s">
        <v>0</v>
      </c>
      <c r="D1254" s="31">
        <v>7237.2</v>
      </c>
      <c r="E1254" s="31">
        <f>E1255</f>
        <v>7237.2</v>
      </c>
      <c r="F1254" s="31">
        <f t="shared" ref="F1254:H1255" si="607">F1255</f>
        <v>4252.8999999999996</v>
      </c>
      <c r="G1254" s="31">
        <f t="shared" si="607"/>
        <v>4252.8999999999996</v>
      </c>
      <c r="H1254" s="7">
        <f t="shared" si="607"/>
        <v>4252.8999999999996</v>
      </c>
      <c r="I1254" s="31">
        <f t="shared" si="592"/>
        <v>58.764439285911671</v>
      </c>
      <c r="J1254" s="31">
        <f t="shared" si="593"/>
        <v>100</v>
      </c>
    </row>
    <row r="1255" spans="1:10" ht="25.5">
      <c r="A1255" s="43" t="s">
        <v>130</v>
      </c>
      <c r="B1255" s="44" t="s">
        <v>777</v>
      </c>
      <c r="C1255" s="44" t="s">
        <v>131</v>
      </c>
      <c r="D1255" s="31">
        <v>7237.2</v>
      </c>
      <c r="E1255" s="31">
        <f>E1256</f>
        <v>7237.2</v>
      </c>
      <c r="F1255" s="31">
        <f t="shared" si="607"/>
        <v>4252.8999999999996</v>
      </c>
      <c r="G1255" s="31">
        <f t="shared" si="607"/>
        <v>4252.8999999999996</v>
      </c>
      <c r="H1255" s="7">
        <f t="shared" si="607"/>
        <v>4252.8999999999996</v>
      </c>
      <c r="I1255" s="31">
        <f t="shared" si="592"/>
        <v>58.764439285911671</v>
      </c>
      <c r="J1255" s="31">
        <f t="shared" si="593"/>
        <v>100</v>
      </c>
    </row>
    <row r="1256" spans="1:10">
      <c r="A1256" s="43" t="s">
        <v>165</v>
      </c>
      <c r="B1256" s="44" t="s">
        <v>777</v>
      </c>
      <c r="C1256" s="44" t="s">
        <v>166</v>
      </c>
      <c r="D1256" s="31">
        <v>7237.2</v>
      </c>
      <c r="E1256" s="31">
        <f>ведомство!H1734</f>
        <v>7237.2</v>
      </c>
      <c r="F1256" s="31">
        <f>ведомство!I1734</f>
        <v>4252.8999999999996</v>
      </c>
      <c r="G1256" s="31">
        <f>ведомство!J1734</f>
        <v>4252.8999999999996</v>
      </c>
      <c r="H1256" s="7">
        <f>ведомство!K1734</f>
        <v>4252.8999999999996</v>
      </c>
      <c r="I1256" s="31">
        <f t="shared" si="592"/>
        <v>58.764439285911671</v>
      </c>
      <c r="J1256" s="31">
        <f t="shared" si="593"/>
        <v>100</v>
      </c>
    </row>
    <row r="1257" spans="1:10">
      <c r="A1257" s="43" t="s">
        <v>778</v>
      </c>
      <c r="B1257" s="44" t="s">
        <v>779</v>
      </c>
      <c r="C1257" s="44" t="s">
        <v>0</v>
      </c>
      <c r="D1257" s="31">
        <v>22702</v>
      </c>
      <c r="E1257" s="31">
        <f>E1258+E1260+E1262</f>
        <v>22702</v>
      </c>
      <c r="F1257" s="31">
        <f t="shared" ref="F1257:H1257" si="608">F1258+F1260+F1262</f>
        <v>15749.45</v>
      </c>
      <c r="G1257" s="31">
        <f t="shared" si="608"/>
        <v>15749.45</v>
      </c>
      <c r="H1257" s="7">
        <f t="shared" si="608"/>
        <v>15749.4494</v>
      </c>
      <c r="I1257" s="31">
        <f t="shared" si="592"/>
        <v>69.374722050920624</v>
      </c>
      <c r="J1257" s="31">
        <f t="shared" si="593"/>
        <v>99.99999619034314</v>
      </c>
    </row>
    <row r="1258" spans="1:10">
      <c r="A1258" s="43" t="s">
        <v>152</v>
      </c>
      <c r="B1258" s="44" t="s">
        <v>779</v>
      </c>
      <c r="C1258" s="44" t="s">
        <v>153</v>
      </c>
      <c r="D1258" s="31">
        <v>4600</v>
      </c>
      <c r="E1258" s="31">
        <f>E1259</f>
        <v>4600</v>
      </c>
      <c r="F1258" s="31">
        <f t="shared" ref="F1258:H1258" si="609">F1259</f>
        <v>2708.6</v>
      </c>
      <c r="G1258" s="31">
        <f t="shared" si="609"/>
        <v>2708.6</v>
      </c>
      <c r="H1258" s="7">
        <f t="shared" si="609"/>
        <v>2708.6</v>
      </c>
      <c r="I1258" s="31">
        <f t="shared" si="592"/>
        <v>58.882608695652173</v>
      </c>
      <c r="J1258" s="31">
        <f t="shared" si="593"/>
        <v>100</v>
      </c>
    </row>
    <row r="1259" spans="1:10" ht="25.5">
      <c r="A1259" s="43" t="s">
        <v>154</v>
      </c>
      <c r="B1259" s="44" t="s">
        <v>779</v>
      </c>
      <c r="C1259" s="44" t="s">
        <v>155</v>
      </c>
      <c r="D1259" s="31">
        <v>4600</v>
      </c>
      <c r="E1259" s="31">
        <f>ведомство!H1737</f>
        <v>4600</v>
      </c>
      <c r="F1259" s="31">
        <f>ведомство!I1737</f>
        <v>2708.6</v>
      </c>
      <c r="G1259" s="31">
        <f>ведомство!J1737</f>
        <v>2708.6</v>
      </c>
      <c r="H1259" s="7">
        <f>ведомство!K1737</f>
        <v>2708.6</v>
      </c>
      <c r="I1259" s="31">
        <f t="shared" si="592"/>
        <v>58.882608695652173</v>
      </c>
      <c r="J1259" s="31">
        <f t="shared" si="593"/>
        <v>100</v>
      </c>
    </row>
    <row r="1260" spans="1:10" ht="25.5">
      <c r="A1260" s="43" t="s">
        <v>130</v>
      </c>
      <c r="B1260" s="44" t="s">
        <v>779</v>
      </c>
      <c r="C1260" s="44" t="s">
        <v>131</v>
      </c>
      <c r="D1260" s="31">
        <v>1250</v>
      </c>
      <c r="E1260" s="31">
        <f>E1261</f>
        <v>1250</v>
      </c>
      <c r="F1260" s="31">
        <f t="shared" ref="F1260:H1260" si="610">F1261</f>
        <v>1250</v>
      </c>
      <c r="G1260" s="31">
        <f t="shared" si="610"/>
        <v>1250</v>
      </c>
      <c r="H1260" s="7">
        <f t="shared" si="610"/>
        <v>1250</v>
      </c>
      <c r="I1260" s="31">
        <f t="shared" si="592"/>
        <v>100</v>
      </c>
      <c r="J1260" s="31">
        <f t="shared" si="593"/>
        <v>100</v>
      </c>
    </row>
    <row r="1261" spans="1:10">
      <c r="A1261" s="43" t="s">
        <v>165</v>
      </c>
      <c r="B1261" s="44" t="s">
        <v>779</v>
      </c>
      <c r="C1261" s="44" t="s">
        <v>166</v>
      </c>
      <c r="D1261" s="31">
        <v>1250</v>
      </c>
      <c r="E1261" s="31">
        <f>ведомство!H2305</f>
        <v>1250</v>
      </c>
      <c r="F1261" s="31">
        <f>ведомство!I2305</f>
        <v>1250</v>
      </c>
      <c r="G1261" s="31">
        <f>ведомство!J2305</f>
        <v>1250</v>
      </c>
      <c r="H1261" s="7">
        <f>ведомство!K2305</f>
        <v>1250</v>
      </c>
      <c r="I1261" s="31">
        <f t="shared" si="592"/>
        <v>100</v>
      </c>
      <c r="J1261" s="31">
        <f t="shared" si="593"/>
        <v>100</v>
      </c>
    </row>
    <row r="1262" spans="1:10">
      <c r="A1262" s="43" t="s">
        <v>160</v>
      </c>
      <c r="B1262" s="44" t="s">
        <v>779</v>
      </c>
      <c r="C1262" s="44" t="s">
        <v>161</v>
      </c>
      <c r="D1262" s="31">
        <v>16852</v>
      </c>
      <c r="E1262" s="31">
        <f>E1263</f>
        <v>16852</v>
      </c>
      <c r="F1262" s="31">
        <f t="shared" ref="F1262:H1262" si="611">F1263</f>
        <v>11790.85</v>
      </c>
      <c r="G1262" s="31">
        <f t="shared" si="611"/>
        <v>11790.85</v>
      </c>
      <c r="H1262" s="7">
        <f t="shared" si="611"/>
        <v>11790.849399999999</v>
      </c>
      <c r="I1262" s="31">
        <f t="shared" si="592"/>
        <v>69.967062663185374</v>
      </c>
      <c r="J1262" s="31">
        <f t="shared" si="593"/>
        <v>99.999994911308335</v>
      </c>
    </row>
    <row r="1263" spans="1:10" ht="25.5">
      <c r="A1263" s="43" t="s">
        <v>269</v>
      </c>
      <c r="B1263" s="44" t="s">
        <v>779</v>
      </c>
      <c r="C1263" s="44" t="s">
        <v>270</v>
      </c>
      <c r="D1263" s="31">
        <v>16852</v>
      </c>
      <c r="E1263" s="31">
        <f>ведомство!H1739</f>
        <v>16852</v>
      </c>
      <c r="F1263" s="31">
        <f>ведомство!I1739</f>
        <v>11790.85</v>
      </c>
      <c r="G1263" s="31">
        <f>ведомство!J1739</f>
        <v>11790.85</v>
      </c>
      <c r="H1263" s="7">
        <f>ведомство!K1739</f>
        <v>11790.849399999999</v>
      </c>
      <c r="I1263" s="31">
        <f t="shared" si="592"/>
        <v>69.967062663185374</v>
      </c>
      <c r="J1263" s="31">
        <f t="shared" si="593"/>
        <v>99.999994911308335</v>
      </c>
    </row>
    <row r="1264" spans="1:10" ht="25.5">
      <c r="A1264" s="43" t="s">
        <v>780</v>
      </c>
      <c r="B1264" s="44" t="s">
        <v>781</v>
      </c>
      <c r="C1264" s="44" t="s">
        <v>0</v>
      </c>
      <c r="D1264" s="31">
        <v>10000</v>
      </c>
      <c r="E1264" s="31">
        <f>E1265</f>
        <v>10000</v>
      </c>
      <c r="F1264" s="31">
        <f t="shared" ref="F1264:H1265" si="612">F1265</f>
        <v>10000</v>
      </c>
      <c r="G1264" s="31">
        <f t="shared" si="612"/>
        <v>10000</v>
      </c>
      <c r="H1264" s="7">
        <f t="shared" si="612"/>
        <v>10000</v>
      </c>
      <c r="I1264" s="31">
        <f t="shared" si="592"/>
        <v>100</v>
      </c>
      <c r="J1264" s="31">
        <f t="shared" si="593"/>
        <v>100</v>
      </c>
    </row>
    <row r="1265" spans="1:10" ht="25.5">
      <c r="A1265" s="43" t="s">
        <v>130</v>
      </c>
      <c r="B1265" s="44" t="s">
        <v>781</v>
      </c>
      <c r="C1265" s="44" t="s">
        <v>131</v>
      </c>
      <c r="D1265" s="31">
        <v>10000</v>
      </c>
      <c r="E1265" s="31">
        <f>E1266</f>
        <v>10000</v>
      </c>
      <c r="F1265" s="31">
        <f t="shared" si="612"/>
        <v>10000</v>
      </c>
      <c r="G1265" s="31">
        <f t="shared" si="612"/>
        <v>10000</v>
      </c>
      <c r="H1265" s="7">
        <f t="shared" si="612"/>
        <v>10000</v>
      </c>
      <c r="I1265" s="31">
        <f t="shared" si="592"/>
        <v>100</v>
      </c>
      <c r="J1265" s="31">
        <f t="shared" si="593"/>
        <v>100</v>
      </c>
    </row>
    <row r="1266" spans="1:10" ht="25.5">
      <c r="A1266" s="43" t="s">
        <v>248</v>
      </c>
      <c r="B1266" s="44" t="s">
        <v>781</v>
      </c>
      <c r="C1266" s="44" t="s">
        <v>249</v>
      </c>
      <c r="D1266" s="31">
        <v>10000</v>
      </c>
      <c r="E1266" s="31">
        <f>ведомство!H1742</f>
        <v>10000</v>
      </c>
      <c r="F1266" s="31">
        <f>ведомство!I1742</f>
        <v>10000</v>
      </c>
      <c r="G1266" s="31">
        <f>ведомство!J1742</f>
        <v>10000</v>
      </c>
      <c r="H1266" s="7">
        <f>ведомство!K1742</f>
        <v>10000</v>
      </c>
      <c r="I1266" s="31">
        <f t="shared" si="592"/>
        <v>100</v>
      </c>
      <c r="J1266" s="31">
        <f t="shared" si="593"/>
        <v>100</v>
      </c>
    </row>
    <row r="1267" spans="1:10">
      <c r="A1267" s="43" t="s">
        <v>782</v>
      </c>
      <c r="B1267" s="44" t="s">
        <v>783</v>
      </c>
      <c r="C1267" s="44" t="s">
        <v>0</v>
      </c>
      <c r="D1267" s="31">
        <v>11858</v>
      </c>
      <c r="E1267" s="31">
        <f>E1268</f>
        <v>11858</v>
      </c>
      <c r="F1267" s="31">
        <f t="shared" ref="F1267:H1268" si="613">F1268</f>
        <v>10903.939</v>
      </c>
      <c r="G1267" s="31">
        <f t="shared" si="613"/>
        <v>10903.939</v>
      </c>
      <c r="H1267" s="7">
        <f t="shared" si="613"/>
        <v>10903.939</v>
      </c>
      <c r="I1267" s="31">
        <f t="shared" si="592"/>
        <v>91.954284027660648</v>
      </c>
      <c r="J1267" s="31">
        <f t="shared" si="593"/>
        <v>100</v>
      </c>
    </row>
    <row r="1268" spans="1:10">
      <c r="A1268" s="43" t="s">
        <v>105</v>
      </c>
      <c r="B1268" s="44" t="s">
        <v>783</v>
      </c>
      <c r="C1268" s="44" t="s">
        <v>106</v>
      </c>
      <c r="D1268" s="31">
        <v>11858</v>
      </c>
      <c r="E1268" s="31">
        <f>E1269</f>
        <v>11858</v>
      </c>
      <c r="F1268" s="31">
        <f t="shared" si="613"/>
        <v>10903.939</v>
      </c>
      <c r="G1268" s="31">
        <f t="shared" si="613"/>
        <v>10903.939</v>
      </c>
      <c r="H1268" s="7">
        <f t="shared" si="613"/>
        <v>10903.939</v>
      </c>
      <c r="I1268" s="31">
        <f t="shared" si="592"/>
        <v>91.954284027660648</v>
      </c>
      <c r="J1268" s="31">
        <f t="shared" si="593"/>
        <v>100</v>
      </c>
    </row>
    <row r="1269" spans="1:10">
      <c r="A1269" s="43" t="s">
        <v>144</v>
      </c>
      <c r="B1269" s="44" t="s">
        <v>783</v>
      </c>
      <c r="C1269" s="44" t="s">
        <v>145</v>
      </c>
      <c r="D1269" s="31">
        <v>11858</v>
      </c>
      <c r="E1269" s="31">
        <f>ведомство!H1745</f>
        <v>11858</v>
      </c>
      <c r="F1269" s="31">
        <f>ведомство!I1745</f>
        <v>10903.939</v>
      </c>
      <c r="G1269" s="31">
        <f>ведомство!J1745</f>
        <v>10903.939</v>
      </c>
      <c r="H1269" s="7">
        <f>ведомство!K1745</f>
        <v>10903.939</v>
      </c>
      <c r="I1269" s="31">
        <f t="shared" si="592"/>
        <v>91.954284027660648</v>
      </c>
      <c r="J1269" s="31">
        <f t="shared" si="593"/>
        <v>100</v>
      </c>
    </row>
    <row r="1270" spans="1:10">
      <c r="A1270" s="40" t="s">
        <v>0</v>
      </c>
      <c r="B1270" s="65" t="s">
        <v>0</v>
      </c>
      <c r="C1270" s="41" t="s">
        <v>0</v>
      </c>
      <c r="D1270" s="42" t="s">
        <v>0</v>
      </c>
      <c r="E1270" s="42"/>
      <c r="F1270" s="42"/>
      <c r="G1270" s="42"/>
      <c r="H1270" s="5"/>
      <c r="I1270" s="31"/>
      <c r="J1270" s="31"/>
    </row>
    <row r="1271" spans="1:10" ht="25.5">
      <c r="A1271" s="40" t="s">
        <v>766</v>
      </c>
      <c r="B1271" s="41" t="s">
        <v>767</v>
      </c>
      <c r="C1271" s="41" t="s">
        <v>0</v>
      </c>
      <c r="D1271" s="42">
        <v>61997.599999999999</v>
      </c>
      <c r="E1271" s="42">
        <f>E1272+E1279+E1282</f>
        <v>61997.599999999999</v>
      </c>
      <c r="F1271" s="42">
        <f t="shared" ref="F1271:H1271" si="614">F1272+F1279+F1282</f>
        <v>31545.284</v>
      </c>
      <c r="G1271" s="42">
        <f t="shared" si="614"/>
        <v>31543.799179999998</v>
      </c>
      <c r="H1271" s="5">
        <f t="shared" si="614"/>
        <v>30986.83943</v>
      </c>
      <c r="I1271" s="42">
        <f t="shared" si="592"/>
        <v>49.980708011277855</v>
      </c>
      <c r="J1271" s="42">
        <f t="shared" si="593"/>
        <v>98.229705048780033</v>
      </c>
    </row>
    <row r="1272" spans="1:10">
      <c r="A1272" s="43" t="s">
        <v>146</v>
      </c>
      <c r="B1272" s="44" t="s">
        <v>768</v>
      </c>
      <c r="C1272" s="44" t="s">
        <v>0</v>
      </c>
      <c r="D1272" s="31">
        <v>47691.1</v>
      </c>
      <c r="E1272" s="31">
        <f>E1273+E1275+E1277</f>
        <v>47691.1</v>
      </c>
      <c r="F1272" s="31">
        <f t="shared" ref="F1272:H1272" si="615">F1273+F1275+F1277</f>
        <v>28929.85</v>
      </c>
      <c r="G1272" s="31">
        <f t="shared" si="615"/>
        <v>28928.365179999997</v>
      </c>
      <c r="H1272" s="7">
        <f t="shared" si="615"/>
        <v>28371.405429999999</v>
      </c>
      <c r="I1272" s="31">
        <f t="shared" si="592"/>
        <v>59.489937179054373</v>
      </c>
      <c r="J1272" s="31">
        <f t="shared" si="593"/>
        <v>98.069659642203462</v>
      </c>
    </row>
    <row r="1273" spans="1:10" ht="38.25">
      <c r="A1273" s="43" t="s">
        <v>148</v>
      </c>
      <c r="B1273" s="44" t="s">
        <v>768</v>
      </c>
      <c r="C1273" s="44" t="s">
        <v>149</v>
      </c>
      <c r="D1273" s="31">
        <v>44971.1</v>
      </c>
      <c r="E1273" s="31">
        <f>E1274</f>
        <v>44971.1</v>
      </c>
      <c r="F1273" s="31">
        <f t="shared" ref="F1273:H1273" si="616">F1274</f>
        <v>27620</v>
      </c>
      <c r="G1273" s="31">
        <f t="shared" si="616"/>
        <v>27620</v>
      </c>
      <c r="H1273" s="7">
        <f t="shared" si="616"/>
        <v>27094.225829999999</v>
      </c>
      <c r="I1273" s="31">
        <f t="shared" si="592"/>
        <v>60.248083391333552</v>
      </c>
      <c r="J1273" s="31">
        <f t="shared" si="593"/>
        <v>98.096400543084712</v>
      </c>
    </row>
    <row r="1274" spans="1:10">
      <c r="A1274" s="43" t="s">
        <v>150</v>
      </c>
      <c r="B1274" s="44" t="s">
        <v>768</v>
      </c>
      <c r="C1274" s="44" t="s">
        <v>151</v>
      </c>
      <c r="D1274" s="31">
        <v>44971.1</v>
      </c>
      <c r="E1274" s="31">
        <f>ведомство!H1701</f>
        <v>44971.1</v>
      </c>
      <c r="F1274" s="31">
        <f>ведомство!I1701</f>
        <v>27620</v>
      </c>
      <c r="G1274" s="31">
        <f>ведомство!J1701</f>
        <v>27620</v>
      </c>
      <c r="H1274" s="7">
        <f>ведомство!K1701</f>
        <v>27094.225829999999</v>
      </c>
      <c r="I1274" s="31">
        <f t="shared" si="592"/>
        <v>60.248083391333552</v>
      </c>
      <c r="J1274" s="31">
        <f t="shared" si="593"/>
        <v>98.096400543084712</v>
      </c>
    </row>
    <row r="1275" spans="1:10">
      <c r="A1275" s="43" t="s">
        <v>152</v>
      </c>
      <c r="B1275" s="44" t="s">
        <v>768</v>
      </c>
      <c r="C1275" s="44" t="s">
        <v>153</v>
      </c>
      <c r="D1275" s="31">
        <v>2700</v>
      </c>
      <c r="E1275" s="31">
        <f>E1276</f>
        <v>2700</v>
      </c>
      <c r="F1275" s="31">
        <f t="shared" ref="F1275:H1275" si="617">F1276</f>
        <v>1304.8499999999999</v>
      </c>
      <c r="G1275" s="31">
        <f t="shared" si="617"/>
        <v>1304.8499999999999</v>
      </c>
      <c r="H1275" s="7">
        <f t="shared" si="617"/>
        <v>1276.6644200000001</v>
      </c>
      <c r="I1275" s="31">
        <f t="shared" si="592"/>
        <v>47.283867407407406</v>
      </c>
      <c r="J1275" s="31">
        <f t="shared" si="593"/>
        <v>97.8399371575277</v>
      </c>
    </row>
    <row r="1276" spans="1:10" ht="25.5">
      <c r="A1276" s="43" t="s">
        <v>154</v>
      </c>
      <c r="B1276" s="44" t="s">
        <v>768</v>
      </c>
      <c r="C1276" s="44" t="s">
        <v>155</v>
      </c>
      <c r="D1276" s="31">
        <v>2700</v>
      </c>
      <c r="E1276" s="31">
        <f>ведомство!H1703</f>
        <v>2700</v>
      </c>
      <c r="F1276" s="31">
        <f>ведомство!I1703</f>
        <v>1304.8499999999999</v>
      </c>
      <c r="G1276" s="31">
        <f>ведомство!J1703</f>
        <v>1304.8499999999999</v>
      </c>
      <c r="H1276" s="7">
        <f>ведомство!K1703</f>
        <v>1276.6644200000001</v>
      </c>
      <c r="I1276" s="31">
        <f t="shared" si="592"/>
        <v>47.283867407407406</v>
      </c>
      <c r="J1276" s="31">
        <f t="shared" si="593"/>
        <v>97.8399371575277</v>
      </c>
    </row>
    <row r="1277" spans="1:10">
      <c r="A1277" s="43" t="s">
        <v>160</v>
      </c>
      <c r="B1277" s="44" t="s">
        <v>768</v>
      </c>
      <c r="C1277" s="44" t="s">
        <v>161</v>
      </c>
      <c r="D1277" s="31">
        <v>20</v>
      </c>
      <c r="E1277" s="31">
        <f>E1278</f>
        <v>20</v>
      </c>
      <c r="F1277" s="31">
        <f t="shared" ref="F1277:H1277" si="618">F1278</f>
        <v>5</v>
      </c>
      <c r="G1277" s="31">
        <f t="shared" si="618"/>
        <v>3.51518</v>
      </c>
      <c r="H1277" s="7">
        <f t="shared" si="618"/>
        <v>0.51517999999999997</v>
      </c>
      <c r="I1277" s="31">
        <f t="shared" si="592"/>
        <v>2.5758999999999999</v>
      </c>
      <c r="J1277" s="31">
        <f t="shared" si="593"/>
        <v>10.303599999999999</v>
      </c>
    </row>
    <row r="1278" spans="1:10">
      <c r="A1278" s="43" t="s">
        <v>162</v>
      </c>
      <c r="B1278" s="44" t="s">
        <v>768</v>
      </c>
      <c r="C1278" s="44" t="s">
        <v>163</v>
      </c>
      <c r="D1278" s="31">
        <v>20</v>
      </c>
      <c r="E1278" s="31">
        <f>ведомство!H1705</f>
        <v>20</v>
      </c>
      <c r="F1278" s="31">
        <f>ведомство!I1705</f>
        <v>5</v>
      </c>
      <c r="G1278" s="31">
        <f>ведомство!J1705</f>
        <v>3.51518</v>
      </c>
      <c r="H1278" s="7">
        <f>ведомство!K1705</f>
        <v>0.51517999999999997</v>
      </c>
      <c r="I1278" s="31">
        <f t="shared" si="592"/>
        <v>2.5758999999999999</v>
      </c>
      <c r="J1278" s="31">
        <f t="shared" si="593"/>
        <v>10.303599999999999</v>
      </c>
    </row>
    <row r="1279" spans="1:10">
      <c r="A1279" s="43" t="s">
        <v>275</v>
      </c>
      <c r="B1279" s="44" t="s">
        <v>769</v>
      </c>
      <c r="C1279" s="44" t="s">
        <v>0</v>
      </c>
      <c r="D1279" s="31">
        <v>6306.5</v>
      </c>
      <c r="E1279" s="31">
        <f>E1280</f>
        <v>6306.5</v>
      </c>
      <c r="F1279" s="31">
        <f t="shared" ref="F1279:H1280" si="619">F1280</f>
        <v>2615.4340000000002</v>
      </c>
      <c r="G1279" s="31">
        <f t="shared" si="619"/>
        <v>2615.4340000000002</v>
      </c>
      <c r="H1279" s="7">
        <f t="shared" si="619"/>
        <v>2615.4340000000002</v>
      </c>
      <c r="I1279" s="31">
        <f t="shared" si="592"/>
        <v>41.472036787441532</v>
      </c>
      <c r="J1279" s="31">
        <f t="shared" si="593"/>
        <v>100</v>
      </c>
    </row>
    <row r="1280" spans="1:10">
      <c r="A1280" s="43" t="s">
        <v>152</v>
      </c>
      <c r="B1280" s="44" t="s">
        <v>769</v>
      </c>
      <c r="C1280" s="44" t="s">
        <v>153</v>
      </c>
      <c r="D1280" s="31">
        <v>6306.5</v>
      </c>
      <c r="E1280" s="31">
        <f>E1281</f>
        <v>6306.5</v>
      </c>
      <c r="F1280" s="31">
        <f t="shared" si="619"/>
        <v>2615.4340000000002</v>
      </c>
      <c r="G1280" s="31">
        <f t="shared" si="619"/>
        <v>2615.4340000000002</v>
      </c>
      <c r="H1280" s="7">
        <f t="shared" si="619"/>
        <v>2615.4340000000002</v>
      </c>
      <c r="I1280" s="31">
        <f t="shared" si="592"/>
        <v>41.472036787441532</v>
      </c>
      <c r="J1280" s="31">
        <f t="shared" si="593"/>
        <v>100</v>
      </c>
    </row>
    <row r="1281" spans="1:10" ht="25.5">
      <c r="A1281" s="43" t="s">
        <v>154</v>
      </c>
      <c r="B1281" s="44" t="s">
        <v>769</v>
      </c>
      <c r="C1281" s="44" t="s">
        <v>155</v>
      </c>
      <c r="D1281" s="31">
        <v>6306.5</v>
      </c>
      <c r="E1281" s="31">
        <f>ведомство!H1708</f>
        <v>6306.5</v>
      </c>
      <c r="F1281" s="31">
        <f>ведомство!I1708</f>
        <v>2615.4340000000002</v>
      </c>
      <c r="G1281" s="31">
        <f>ведомство!J1708</f>
        <v>2615.4340000000002</v>
      </c>
      <c r="H1281" s="7">
        <f>ведомство!K1708</f>
        <v>2615.4340000000002</v>
      </c>
      <c r="I1281" s="31">
        <f t="shared" si="592"/>
        <v>41.472036787441532</v>
      </c>
      <c r="J1281" s="31">
        <f t="shared" si="593"/>
        <v>100</v>
      </c>
    </row>
    <row r="1282" spans="1:10" ht="38.25">
      <c r="A1282" s="43" t="s">
        <v>784</v>
      </c>
      <c r="B1282" s="44" t="s">
        <v>785</v>
      </c>
      <c r="C1282" s="44" t="s">
        <v>0</v>
      </c>
      <c r="D1282" s="31">
        <v>8000</v>
      </c>
      <c r="E1282" s="31">
        <f>E1283</f>
        <v>8000</v>
      </c>
      <c r="F1282" s="31">
        <f t="shared" ref="F1282:H1283" si="620">F1283</f>
        <v>0</v>
      </c>
      <c r="G1282" s="31">
        <f t="shared" si="620"/>
        <v>0</v>
      </c>
      <c r="H1282" s="7">
        <f t="shared" si="620"/>
        <v>0</v>
      </c>
      <c r="I1282" s="31">
        <f t="shared" si="592"/>
        <v>0</v>
      </c>
      <c r="J1282" s="31">
        <v>0</v>
      </c>
    </row>
    <row r="1283" spans="1:10">
      <c r="A1283" s="43" t="s">
        <v>105</v>
      </c>
      <c r="B1283" s="44" t="s">
        <v>785</v>
      </c>
      <c r="C1283" s="44" t="s">
        <v>106</v>
      </c>
      <c r="D1283" s="31">
        <v>8000</v>
      </c>
      <c r="E1283" s="31">
        <f>E1284</f>
        <v>8000</v>
      </c>
      <c r="F1283" s="31">
        <f t="shared" si="620"/>
        <v>0</v>
      </c>
      <c r="G1283" s="31">
        <f t="shared" si="620"/>
        <v>0</v>
      </c>
      <c r="H1283" s="7">
        <f t="shared" si="620"/>
        <v>0</v>
      </c>
      <c r="I1283" s="31">
        <f t="shared" si="592"/>
        <v>0</v>
      </c>
      <c r="J1283" s="31">
        <v>0</v>
      </c>
    </row>
    <row r="1284" spans="1:10">
      <c r="A1284" s="43" t="s">
        <v>424</v>
      </c>
      <c r="B1284" s="44" t="s">
        <v>785</v>
      </c>
      <c r="C1284" s="44" t="s">
        <v>425</v>
      </c>
      <c r="D1284" s="31">
        <v>8000</v>
      </c>
      <c r="E1284" s="31">
        <f>ведомство!H1753</f>
        <v>8000</v>
      </c>
      <c r="F1284" s="31">
        <f>ведомство!I1753</f>
        <v>0</v>
      </c>
      <c r="G1284" s="31">
        <f>ведомство!J1753</f>
        <v>0</v>
      </c>
      <c r="H1284" s="7">
        <f>ведомство!K1753</f>
        <v>0</v>
      </c>
      <c r="I1284" s="31">
        <f t="shared" si="592"/>
        <v>0</v>
      </c>
      <c r="J1284" s="31">
        <v>0</v>
      </c>
    </row>
    <row r="1285" spans="1:10">
      <c r="A1285" s="40" t="s">
        <v>0</v>
      </c>
      <c r="B1285" s="65" t="s">
        <v>0</v>
      </c>
      <c r="C1285" s="41" t="s">
        <v>0</v>
      </c>
      <c r="D1285" s="42" t="s">
        <v>0</v>
      </c>
      <c r="E1285" s="42"/>
      <c r="F1285" s="42"/>
      <c r="G1285" s="42"/>
      <c r="H1285" s="5"/>
      <c r="I1285" s="31"/>
      <c r="J1285" s="31"/>
    </row>
    <row r="1286" spans="1:10" ht="25.5">
      <c r="A1286" s="40" t="s">
        <v>1154</v>
      </c>
      <c r="B1286" s="41" t="s">
        <v>1155</v>
      </c>
      <c r="C1286" s="41" t="s">
        <v>0</v>
      </c>
      <c r="D1286" s="42">
        <v>58797.3</v>
      </c>
      <c r="E1286" s="42">
        <f>E1287+E1294</f>
        <v>58797.3</v>
      </c>
      <c r="F1286" s="42">
        <f t="shared" ref="F1286:H1286" si="621">F1287+F1294</f>
        <v>46380.918000000005</v>
      </c>
      <c r="G1286" s="42">
        <f t="shared" si="621"/>
        <v>45958.123</v>
      </c>
      <c r="H1286" s="5">
        <f t="shared" si="621"/>
        <v>42589.032219999994</v>
      </c>
      <c r="I1286" s="42">
        <f t="shared" si="592"/>
        <v>72.433652939845857</v>
      </c>
      <c r="J1286" s="42">
        <f t="shared" si="593"/>
        <v>91.824470184052814</v>
      </c>
    </row>
    <row r="1287" spans="1:10">
      <c r="A1287" s="43" t="s">
        <v>146</v>
      </c>
      <c r="B1287" s="44" t="s">
        <v>1156</v>
      </c>
      <c r="C1287" s="44" t="s">
        <v>0</v>
      </c>
      <c r="D1287" s="31">
        <v>45579.1</v>
      </c>
      <c r="E1287" s="31">
        <f>E1288+E1290+E1292</f>
        <v>45579.100000000006</v>
      </c>
      <c r="F1287" s="31">
        <f t="shared" ref="F1287:H1287" si="622">F1288+F1290+F1292</f>
        <v>35869.040000000001</v>
      </c>
      <c r="G1287" s="31">
        <f t="shared" si="622"/>
        <v>35859.760000000002</v>
      </c>
      <c r="H1287" s="7">
        <f t="shared" si="622"/>
        <v>32490.669219999996</v>
      </c>
      <c r="I1287" s="31">
        <f t="shared" si="592"/>
        <v>71.284139484983228</v>
      </c>
      <c r="J1287" s="31">
        <f t="shared" si="593"/>
        <v>90.581373853328657</v>
      </c>
    </row>
    <row r="1288" spans="1:10" ht="38.25">
      <c r="A1288" s="43" t="s">
        <v>148</v>
      </c>
      <c r="B1288" s="44" t="s">
        <v>1156</v>
      </c>
      <c r="C1288" s="44" t="s">
        <v>149</v>
      </c>
      <c r="D1288" s="31">
        <v>43728.800000000003</v>
      </c>
      <c r="E1288" s="31">
        <f>E1289</f>
        <v>43728.800000000003</v>
      </c>
      <c r="F1288" s="31">
        <f t="shared" ref="F1288:H1288" si="623">F1289</f>
        <v>34410</v>
      </c>
      <c r="G1288" s="31">
        <f t="shared" si="623"/>
        <v>34410</v>
      </c>
      <c r="H1288" s="7">
        <f t="shared" si="623"/>
        <v>31579.362959999999</v>
      </c>
      <c r="I1288" s="31">
        <f t="shared" si="592"/>
        <v>72.216395053145746</v>
      </c>
      <c r="J1288" s="31">
        <f t="shared" si="593"/>
        <v>91.773795292066254</v>
      </c>
    </row>
    <row r="1289" spans="1:10">
      <c r="A1289" s="43" t="s">
        <v>150</v>
      </c>
      <c r="B1289" s="44" t="s">
        <v>1156</v>
      </c>
      <c r="C1289" s="44" t="s">
        <v>151</v>
      </c>
      <c r="D1289" s="31">
        <v>43728.800000000003</v>
      </c>
      <c r="E1289" s="31">
        <f>ведомство!H2853</f>
        <v>43728.800000000003</v>
      </c>
      <c r="F1289" s="31">
        <f>ведомство!I2853</f>
        <v>34410</v>
      </c>
      <c r="G1289" s="31">
        <f>ведомство!J2853</f>
        <v>34410</v>
      </c>
      <c r="H1289" s="7">
        <f>ведомство!K2853</f>
        <v>31579.362959999999</v>
      </c>
      <c r="I1289" s="31">
        <f t="shared" si="592"/>
        <v>72.216395053145746</v>
      </c>
      <c r="J1289" s="31">
        <f t="shared" si="593"/>
        <v>91.773795292066254</v>
      </c>
    </row>
    <row r="1290" spans="1:10">
      <c r="A1290" s="43" t="s">
        <v>152</v>
      </c>
      <c r="B1290" s="44" t="s">
        <v>1156</v>
      </c>
      <c r="C1290" s="44" t="s">
        <v>153</v>
      </c>
      <c r="D1290" s="31">
        <v>1830.3</v>
      </c>
      <c r="E1290" s="31">
        <f>E1291</f>
        <v>1830.3</v>
      </c>
      <c r="F1290" s="31">
        <f t="shared" ref="F1290:H1290" si="624">F1291</f>
        <v>1439.04</v>
      </c>
      <c r="G1290" s="31">
        <f t="shared" si="624"/>
        <v>1439.04</v>
      </c>
      <c r="H1290" s="7">
        <f t="shared" si="624"/>
        <v>904.04125999999997</v>
      </c>
      <c r="I1290" s="31">
        <f t="shared" si="592"/>
        <v>49.393064524941266</v>
      </c>
      <c r="J1290" s="31">
        <f t="shared" si="593"/>
        <v>62.822524738714705</v>
      </c>
    </row>
    <row r="1291" spans="1:10" ht="25.5">
      <c r="A1291" s="43" t="s">
        <v>154</v>
      </c>
      <c r="B1291" s="44" t="s">
        <v>1156</v>
      </c>
      <c r="C1291" s="44" t="s">
        <v>155</v>
      </c>
      <c r="D1291" s="31">
        <v>1830.3</v>
      </c>
      <c r="E1291" s="31">
        <f>ведомство!H2855</f>
        <v>1830.3</v>
      </c>
      <c r="F1291" s="31">
        <f>ведомство!I2855</f>
        <v>1439.04</v>
      </c>
      <c r="G1291" s="31">
        <f>ведомство!J2855</f>
        <v>1439.04</v>
      </c>
      <c r="H1291" s="7">
        <f>ведомство!K2855</f>
        <v>904.04125999999997</v>
      </c>
      <c r="I1291" s="31">
        <f t="shared" si="592"/>
        <v>49.393064524941266</v>
      </c>
      <c r="J1291" s="31">
        <f t="shared" si="593"/>
        <v>62.822524738714705</v>
      </c>
    </row>
    <row r="1292" spans="1:10">
      <c r="A1292" s="43" t="s">
        <v>160</v>
      </c>
      <c r="B1292" s="44" t="s">
        <v>1156</v>
      </c>
      <c r="C1292" s="44" t="s">
        <v>161</v>
      </c>
      <c r="D1292" s="31">
        <v>20</v>
      </c>
      <c r="E1292" s="31">
        <f>E1293</f>
        <v>20</v>
      </c>
      <c r="F1292" s="31">
        <f t="shared" ref="F1292:H1292" si="625">F1293</f>
        <v>20</v>
      </c>
      <c r="G1292" s="31">
        <f t="shared" si="625"/>
        <v>10.72</v>
      </c>
      <c r="H1292" s="7">
        <f t="shared" si="625"/>
        <v>7.2649999999999997</v>
      </c>
      <c r="I1292" s="31">
        <f t="shared" si="592"/>
        <v>36.324999999999996</v>
      </c>
      <c r="J1292" s="31">
        <f t="shared" si="593"/>
        <v>36.324999999999996</v>
      </c>
    </row>
    <row r="1293" spans="1:10">
      <c r="A1293" s="43" t="s">
        <v>162</v>
      </c>
      <c r="B1293" s="44" t="s">
        <v>1156</v>
      </c>
      <c r="C1293" s="44" t="s">
        <v>163</v>
      </c>
      <c r="D1293" s="31">
        <v>20</v>
      </c>
      <c r="E1293" s="31">
        <f>ведомство!H2857</f>
        <v>20</v>
      </c>
      <c r="F1293" s="31">
        <f>ведомство!I2857</f>
        <v>20</v>
      </c>
      <c r="G1293" s="31">
        <f>ведомство!J2857</f>
        <v>10.72</v>
      </c>
      <c r="H1293" s="7">
        <f>ведомство!K2857</f>
        <v>7.2649999999999997</v>
      </c>
      <c r="I1293" s="31">
        <f t="shared" si="592"/>
        <v>36.324999999999996</v>
      </c>
      <c r="J1293" s="31">
        <f t="shared" si="593"/>
        <v>36.324999999999996</v>
      </c>
    </row>
    <row r="1294" spans="1:10">
      <c r="A1294" s="43" t="s">
        <v>128</v>
      </c>
      <c r="B1294" s="44" t="s">
        <v>1157</v>
      </c>
      <c r="C1294" s="44" t="s">
        <v>0</v>
      </c>
      <c r="D1294" s="31">
        <v>13218.2</v>
      </c>
      <c r="E1294" s="31">
        <f>E1295</f>
        <v>13218.2</v>
      </c>
      <c r="F1294" s="31">
        <f t="shared" ref="F1294:H1295" si="626">F1295</f>
        <v>10511.878000000001</v>
      </c>
      <c r="G1294" s="31">
        <f t="shared" si="626"/>
        <v>10098.362999999999</v>
      </c>
      <c r="H1294" s="7">
        <f t="shared" si="626"/>
        <v>10098.362999999999</v>
      </c>
      <c r="I1294" s="31">
        <f t="shared" ref="I1294:I1357" si="627">H1294/E1294*100</f>
        <v>76.397414171369775</v>
      </c>
      <c r="J1294" s="31">
        <f t="shared" ref="J1294:J1357" si="628">H1294/F1294*100</f>
        <v>96.066211955656243</v>
      </c>
    </row>
    <row r="1295" spans="1:10" ht="25.5">
      <c r="A1295" s="43" t="s">
        <v>130</v>
      </c>
      <c r="B1295" s="44" t="s">
        <v>1157</v>
      </c>
      <c r="C1295" s="44" t="s">
        <v>131</v>
      </c>
      <c r="D1295" s="31">
        <v>13218.2</v>
      </c>
      <c r="E1295" s="31">
        <f>E1296</f>
        <v>13218.2</v>
      </c>
      <c r="F1295" s="31">
        <f t="shared" si="626"/>
        <v>10511.878000000001</v>
      </c>
      <c r="G1295" s="31">
        <f t="shared" si="626"/>
        <v>10098.362999999999</v>
      </c>
      <c r="H1295" s="7">
        <f t="shared" si="626"/>
        <v>10098.362999999999</v>
      </c>
      <c r="I1295" s="31">
        <f t="shared" si="627"/>
        <v>76.397414171369775</v>
      </c>
      <c r="J1295" s="31">
        <f t="shared" si="628"/>
        <v>96.066211955656243</v>
      </c>
    </row>
    <row r="1296" spans="1:10">
      <c r="A1296" s="43" t="s">
        <v>132</v>
      </c>
      <c r="B1296" s="44" t="s">
        <v>1157</v>
      </c>
      <c r="C1296" s="44" t="s">
        <v>133</v>
      </c>
      <c r="D1296" s="31">
        <v>13218.2</v>
      </c>
      <c r="E1296" s="31">
        <f>ведомство!H2860</f>
        <v>13218.2</v>
      </c>
      <c r="F1296" s="31">
        <f>ведомство!I2860</f>
        <v>10511.878000000001</v>
      </c>
      <c r="G1296" s="31">
        <f>ведомство!J2860</f>
        <v>10098.362999999999</v>
      </c>
      <c r="H1296" s="7">
        <f>ведомство!K2860</f>
        <v>10098.362999999999</v>
      </c>
      <c r="I1296" s="31">
        <f t="shared" si="627"/>
        <v>76.397414171369775</v>
      </c>
      <c r="J1296" s="31">
        <f t="shared" si="628"/>
        <v>96.066211955656243</v>
      </c>
    </row>
    <row r="1297" spans="1:10">
      <c r="A1297" s="40" t="s">
        <v>0</v>
      </c>
      <c r="B1297" s="65" t="s">
        <v>0</v>
      </c>
      <c r="C1297" s="41" t="s">
        <v>0</v>
      </c>
      <c r="D1297" s="42" t="s">
        <v>0</v>
      </c>
      <c r="E1297" s="42"/>
      <c r="F1297" s="42"/>
      <c r="G1297" s="42"/>
      <c r="H1297" s="5"/>
      <c r="I1297" s="31"/>
      <c r="J1297" s="31"/>
    </row>
    <row r="1298" spans="1:10" ht="25.5">
      <c r="A1298" s="40" t="s">
        <v>1058</v>
      </c>
      <c r="B1298" s="41" t="s">
        <v>1059</v>
      </c>
      <c r="C1298" s="41" t="s">
        <v>0</v>
      </c>
      <c r="D1298" s="42">
        <v>49252.2</v>
      </c>
      <c r="E1298" s="42">
        <f>E1299</f>
        <v>49252.2</v>
      </c>
      <c r="F1298" s="42">
        <f t="shared" ref="F1298:H1298" si="629">F1299</f>
        <v>36674.5</v>
      </c>
      <c r="G1298" s="42">
        <f t="shared" si="629"/>
        <v>36231.700000000004</v>
      </c>
      <c r="H1298" s="5">
        <f t="shared" si="629"/>
        <v>34422.315709999995</v>
      </c>
      <c r="I1298" s="42">
        <f t="shared" si="627"/>
        <v>69.889904836738253</v>
      </c>
      <c r="J1298" s="42">
        <f t="shared" si="628"/>
        <v>93.858991151890265</v>
      </c>
    </row>
    <row r="1299" spans="1:10">
      <c r="A1299" s="43" t="s">
        <v>146</v>
      </c>
      <c r="B1299" s="44" t="s">
        <v>1060</v>
      </c>
      <c r="C1299" s="44" t="s">
        <v>0</v>
      </c>
      <c r="D1299" s="31">
        <v>49252.2</v>
      </c>
      <c r="E1299" s="31">
        <f>E1300+E1302+E1304</f>
        <v>49252.2</v>
      </c>
      <c r="F1299" s="31">
        <f t="shared" ref="F1299:H1299" si="630">F1300+F1302+F1304</f>
        <v>36674.5</v>
      </c>
      <c r="G1299" s="31">
        <f t="shared" si="630"/>
        <v>36231.700000000004</v>
      </c>
      <c r="H1299" s="7">
        <f t="shared" si="630"/>
        <v>34422.315709999995</v>
      </c>
      <c r="I1299" s="31">
        <f t="shared" si="627"/>
        <v>69.889904836738253</v>
      </c>
      <c r="J1299" s="31">
        <f t="shared" si="628"/>
        <v>93.858991151890265</v>
      </c>
    </row>
    <row r="1300" spans="1:10" ht="38.25">
      <c r="A1300" s="43" t="s">
        <v>148</v>
      </c>
      <c r="B1300" s="44" t="s">
        <v>1060</v>
      </c>
      <c r="C1300" s="44" t="s">
        <v>149</v>
      </c>
      <c r="D1300" s="31">
        <v>47551.1</v>
      </c>
      <c r="E1300" s="31">
        <f>E1301</f>
        <v>47551.1</v>
      </c>
      <c r="F1300" s="31">
        <f t="shared" ref="F1300:H1300" si="631">F1301</f>
        <v>35495</v>
      </c>
      <c r="G1300" s="31">
        <f t="shared" si="631"/>
        <v>35065</v>
      </c>
      <c r="H1300" s="7">
        <f t="shared" si="631"/>
        <v>33424.446839999997</v>
      </c>
      <c r="I1300" s="31">
        <f t="shared" si="627"/>
        <v>70.291637501550966</v>
      </c>
      <c r="J1300" s="31">
        <f t="shared" si="628"/>
        <v>94.166634286519226</v>
      </c>
    </row>
    <row r="1301" spans="1:10">
      <c r="A1301" s="43" t="s">
        <v>150</v>
      </c>
      <c r="B1301" s="44" t="s">
        <v>1060</v>
      </c>
      <c r="C1301" s="44" t="s">
        <v>151</v>
      </c>
      <c r="D1301" s="31">
        <v>47551.1</v>
      </c>
      <c r="E1301" s="31">
        <f>ведомство!H2562</f>
        <v>47551.1</v>
      </c>
      <c r="F1301" s="31">
        <f>ведомство!I2562</f>
        <v>35495</v>
      </c>
      <c r="G1301" s="31">
        <f>ведомство!J2562</f>
        <v>35065</v>
      </c>
      <c r="H1301" s="7">
        <f>ведомство!K2562</f>
        <v>33424.446839999997</v>
      </c>
      <c r="I1301" s="31">
        <f t="shared" si="627"/>
        <v>70.291637501550966</v>
      </c>
      <c r="J1301" s="31">
        <f t="shared" si="628"/>
        <v>94.166634286519226</v>
      </c>
    </row>
    <row r="1302" spans="1:10">
      <c r="A1302" s="43" t="s">
        <v>152</v>
      </c>
      <c r="B1302" s="44" t="s">
        <v>1060</v>
      </c>
      <c r="C1302" s="44" t="s">
        <v>153</v>
      </c>
      <c r="D1302" s="31">
        <v>1619.5</v>
      </c>
      <c r="E1302" s="31">
        <f>E1303</f>
        <v>1619.5</v>
      </c>
      <c r="F1302" s="31">
        <f t="shared" ref="F1302:H1302" si="632">F1303</f>
        <v>1158.3</v>
      </c>
      <c r="G1302" s="31">
        <f t="shared" si="632"/>
        <v>1158.3</v>
      </c>
      <c r="H1302" s="7">
        <f t="shared" si="632"/>
        <v>989.86887000000002</v>
      </c>
      <c r="I1302" s="31">
        <f t="shared" si="627"/>
        <v>61.121881444890406</v>
      </c>
      <c r="J1302" s="31">
        <f t="shared" si="628"/>
        <v>85.458764568764579</v>
      </c>
    </row>
    <row r="1303" spans="1:10" ht="25.5">
      <c r="A1303" s="43" t="s">
        <v>154</v>
      </c>
      <c r="B1303" s="44" t="s">
        <v>1060</v>
      </c>
      <c r="C1303" s="44" t="s">
        <v>155</v>
      </c>
      <c r="D1303" s="31">
        <v>1619.5</v>
      </c>
      <c r="E1303" s="31">
        <f>ведомство!H2564</f>
        <v>1619.5</v>
      </c>
      <c r="F1303" s="31">
        <f>ведомство!I2564</f>
        <v>1158.3</v>
      </c>
      <c r="G1303" s="31">
        <f>ведомство!J2564</f>
        <v>1158.3</v>
      </c>
      <c r="H1303" s="7">
        <f>ведомство!K2564</f>
        <v>989.86887000000002</v>
      </c>
      <c r="I1303" s="31">
        <f t="shared" si="627"/>
        <v>61.121881444890406</v>
      </c>
      <c r="J1303" s="31">
        <f t="shared" si="628"/>
        <v>85.458764568764579</v>
      </c>
    </row>
    <row r="1304" spans="1:10">
      <c r="A1304" s="43" t="s">
        <v>160</v>
      </c>
      <c r="B1304" s="44" t="s">
        <v>1060</v>
      </c>
      <c r="C1304" s="44" t="s">
        <v>161</v>
      </c>
      <c r="D1304" s="31">
        <v>81.599999999999994</v>
      </c>
      <c r="E1304" s="31">
        <f>E1305</f>
        <v>81.599999999999994</v>
      </c>
      <c r="F1304" s="31">
        <f t="shared" ref="F1304:H1304" si="633">F1305</f>
        <v>21.2</v>
      </c>
      <c r="G1304" s="31">
        <f t="shared" si="633"/>
        <v>8.4</v>
      </c>
      <c r="H1304" s="7">
        <f t="shared" si="633"/>
        <v>8</v>
      </c>
      <c r="I1304" s="31">
        <f t="shared" si="627"/>
        <v>9.8039215686274517</v>
      </c>
      <c r="J1304" s="31">
        <f t="shared" si="628"/>
        <v>37.735849056603776</v>
      </c>
    </row>
    <row r="1305" spans="1:10">
      <c r="A1305" s="43" t="s">
        <v>162</v>
      </c>
      <c r="B1305" s="44" t="s">
        <v>1060</v>
      </c>
      <c r="C1305" s="44" t="s">
        <v>163</v>
      </c>
      <c r="D1305" s="31">
        <v>81.599999999999994</v>
      </c>
      <c r="E1305" s="31">
        <f>ведомство!H2566</f>
        <v>81.599999999999994</v>
      </c>
      <c r="F1305" s="31">
        <f>ведомство!I2566</f>
        <v>21.2</v>
      </c>
      <c r="G1305" s="31">
        <f>ведомство!J2566</f>
        <v>8.4</v>
      </c>
      <c r="H1305" s="7">
        <f>ведомство!K2566</f>
        <v>8</v>
      </c>
      <c r="I1305" s="31">
        <f t="shared" si="627"/>
        <v>9.8039215686274517</v>
      </c>
      <c r="J1305" s="31">
        <f t="shared" si="628"/>
        <v>37.735849056603776</v>
      </c>
    </row>
    <row r="1306" spans="1:10">
      <c r="A1306" s="40" t="s">
        <v>0</v>
      </c>
      <c r="B1306" s="65" t="s">
        <v>0</v>
      </c>
      <c r="C1306" s="41" t="s">
        <v>0</v>
      </c>
      <c r="D1306" s="42" t="s">
        <v>0</v>
      </c>
      <c r="E1306" s="42"/>
      <c r="F1306" s="42"/>
      <c r="G1306" s="42"/>
      <c r="H1306" s="5"/>
      <c r="I1306" s="31"/>
      <c r="J1306" s="31"/>
    </row>
    <row r="1307" spans="1:10" ht="25.5">
      <c r="A1307" s="40" t="s">
        <v>558</v>
      </c>
      <c r="B1307" s="41" t="s">
        <v>559</v>
      </c>
      <c r="C1307" s="41" t="s">
        <v>0</v>
      </c>
      <c r="D1307" s="42">
        <v>3469</v>
      </c>
      <c r="E1307" s="42">
        <f>E1308+E1311</f>
        <v>3469</v>
      </c>
      <c r="F1307" s="42">
        <f t="shared" ref="F1307:H1307" si="634">F1308+F1311</f>
        <v>1636.3925100000001</v>
      </c>
      <c r="G1307" s="42">
        <f t="shared" si="634"/>
        <v>1636.3925100000001</v>
      </c>
      <c r="H1307" s="5">
        <f t="shared" si="634"/>
        <v>1631.6573699999999</v>
      </c>
      <c r="I1307" s="42">
        <f t="shared" si="627"/>
        <v>47.035381089651196</v>
      </c>
      <c r="J1307" s="42">
        <f t="shared" si="628"/>
        <v>99.710635439170986</v>
      </c>
    </row>
    <row r="1308" spans="1:10" ht="25.5">
      <c r="A1308" s="43" t="s">
        <v>643</v>
      </c>
      <c r="B1308" s="44" t="s">
        <v>644</v>
      </c>
      <c r="C1308" s="44" t="s">
        <v>0</v>
      </c>
      <c r="D1308" s="31">
        <v>2569</v>
      </c>
      <c r="E1308" s="31">
        <f>E1309</f>
        <v>2569</v>
      </c>
      <c r="F1308" s="31">
        <f t="shared" ref="F1308:H1309" si="635">F1309</f>
        <v>961.39251000000002</v>
      </c>
      <c r="G1308" s="31">
        <f t="shared" si="635"/>
        <v>961.39251000000002</v>
      </c>
      <c r="H1308" s="7">
        <f t="shared" si="635"/>
        <v>956.65737000000001</v>
      </c>
      <c r="I1308" s="31">
        <f t="shared" si="627"/>
        <v>37.238511872323862</v>
      </c>
      <c r="J1308" s="31">
        <f t="shared" si="628"/>
        <v>99.507470679171405</v>
      </c>
    </row>
    <row r="1309" spans="1:10">
      <c r="A1309" s="43" t="s">
        <v>105</v>
      </c>
      <c r="B1309" s="44" t="s">
        <v>644</v>
      </c>
      <c r="C1309" s="44" t="s">
        <v>106</v>
      </c>
      <c r="D1309" s="31">
        <v>2569</v>
      </c>
      <c r="E1309" s="31">
        <f>E1310</f>
        <v>2569</v>
      </c>
      <c r="F1309" s="31">
        <f t="shared" si="635"/>
        <v>961.39251000000002</v>
      </c>
      <c r="G1309" s="31">
        <f t="shared" si="635"/>
        <v>961.39251000000002</v>
      </c>
      <c r="H1309" s="7">
        <f t="shared" si="635"/>
        <v>956.65737000000001</v>
      </c>
      <c r="I1309" s="31">
        <f t="shared" si="627"/>
        <v>37.238511872323862</v>
      </c>
      <c r="J1309" s="31">
        <f t="shared" si="628"/>
        <v>99.507470679171405</v>
      </c>
    </row>
    <row r="1310" spans="1:10">
      <c r="A1310" s="43" t="s">
        <v>144</v>
      </c>
      <c r="B1310" s="44" t="s">
        <v>644</v>
      </c>
      <c r="C1310" s="44" t="s">
        <v>145</v>
      </c>
      <c r="D1310" s="31">
        <v>2569</v>
      </c>
      <c r="E1310" s="31">
        <f>ведомство!H1412</f>
        <v>2569</v>
      </c>
      <c r="F1310" s="31">
        <f>ведомство!I1412</f>
        <v>961.39251000000002</v>
      </c>
      <c r="G1310" s="31">
        <f>ведомство!J1412</f>
        <v>961.39251000000002</v>
      </c>
      <c r="H1310" s="7">
        <f>ведомство!K1412</f>
        <v>956.65737000000001</v>
      </c>
      <c r="I1310" s="31">
        <f t="shared" si="627"/>
        <v>37.238511872323862</v>
      </c>
      <c r="J1310" s="31">
        <f t="shared" si="628"/>
        <v>99.507470679171405</v>
      </c>
    </row>
    <row r="1311" spans="1:10">
      <c r="A1311" s="43" t="s">
        <v>560</v>
      </c>
      <c r="B1311" s="44" t="s">
        <v>561</v>
      </c>
      <c r="C1311" s="44" t="s">
        <v>0</v>
      </c>
      <c r="D1311" s="31">
        <v>900</v>
      </c>
      <c r="E1311" s="31">
        <f>E1312</f>
        <v>900</v>
      </c>
      <c r="F1311" s="31">
        <f t="shared" ref="F1311:H1312" si="636">F1312</f>
        <v>675</v>
      </c>
      <c r="G1311" s="31">
        <f t="shared" si="636"/>
        <v>675</v>
      </c>
      <c r="H1311" s="7">
        <f t="shared" si="636"/>
        <v>675</v>
      </c>
      <c r="I1311" s="31">
        <f t="shared" si="627"/>
        <v>75</v>
      </c>
      <c r="J1311" s="31">
        <f t="shared" si="628"/>
        <v>100</v>
      </c>
    </row>
    <row r="1312" spans="1:10">
      <c r="A1312" s="43" t="s">
        <v>105</v>
      </c>
      <c r="B1312" s="44" t="s">
        <v>561</v>
      </c>
      <c r="C1312" s="44" t="s">
        <v>106</v>
      </c>
      <c r="D1312" s="31">
        <v>900</v>
      </c>
      <c r="E1312" s="31">
        <f>E1313</f>
        <v>900</v>
      </c>
      <c r="F1312" s="31">
        <f t="shared" si="636"/>
        <v>675</v>
      </c>
      <c r="G1312" s="31">
        <f t="shared" si="636"/>
        <v>675</v>
      </c>
      <c r="H1312" s="7">
        <f t="shared" si="636"/>
        <v>675</v>
      </c>
      <c r="I1312" s="31">
        <f t="shared" si="627"/>
        <v>75</v>
      </c>
      <c r="J1312" s="31">
        <f t="shared" si="628"/>
        <v>100</v>
      </c>
    </row>
    <row r="1313" spans="1:10">
      <c r="A1313" s="43" t="s">
        <v>107</v>
      </c>
      <c r="B1313" s="44" t="s">
        <v>561</v>
      </c>
      <c r="C1313" s="44" t="s">
        <v>108</v>
      </c>
      <c r="D1313" s="31">
        <v>900</v>
      </c>
      <c r="E1313" s="31">
        <f>ведомство!H1232</f>
        <v>900</v>
      </c>
      <c r="F1313" s="31">
        <f>ведомство!I1232</f>
        <v>675</v>
      </c>
      <c r="G1313" s="31">
        <f>ведомство!J1232</f>
        <v>675</v>
      </c>
      <c r="H1313" s="7">
        <f>ведомство!K1232</f>
        <v>675</v>
      </c>
      <c r="I1313" s="31">
        <f t="shared" si="627"/>
        <v>75</v>
      </c>
      <c r="J1313" s="31">
        <f t="shared" si="628"/>
        <v>100</v>
      </c>
    </row>
    <row r="1314" spans="1:10">
      <c r="A1314" s="40" t="s">
        <v>0</v>
      </c>
      <c r="B1314" s="65" t="s">
        <v>0</v>
      </c>
      <c r="C1314" s="41" t="s">
        <v>0</v>
      </c>
      <c r="D1314" s="42" t="s">
        <v>0</v>
      </c>
      <c r="E1314" s="42"/>
      <c r="F1314" s="42"/>
      <c r="G1314" s="42"/>
      <c r="H1314" s="5"/>
      <c r="I1314" s="31"/>
      <c r="J1314" s="31"/>
    </row>
    <row r="1315" spans="1:10" ht="25.5">
      <c r="A1315" s="40" t="s">
        <v>124</v>
      </c>
      <c r="B1315" s="41" t="s">
        <v>125</v>
      </c>
      <c r="C1315" s="41" t="s">
        <v>0</v>
      </c>
      <c r="D1315" s="42">
        <v>896969.3</v>
      </c>
      <c r="E1315" s="42">
        <f>E1316+E1329+E1337+E1348</f>
        <v>896969.33099999989</v>
      </c>
      <c r="F1315" s="42">
        <f t="shared" ref="F1315:H1315" si="637">F1316+F1329+F1337+F1348</f>
        <v>664980.00404000003</v>
      </c>
      <c r="G1315" s="42">
        <f t="shared" si="637"/>
        <v>664543.24888000009</v>
      </c>
      <c r="H1315" s="5">
        <f t="shared" si="637"/>
        <v>620937.05114</v>
      </c>
      <c r="I1315" s="42">
        <f t="shared" si="627"/>
        <v>69.226118405602449</v>
      </c>
      <c r="J1315" s="42">
        <f t="shared" si="628"/>
        <v>93.376800410174326</v>
      </c>
    </row>
    <row r="1316" spans="1:10">
      <c r="A1316" s="40" t="s">
        <v>302</v>
      </c>
      <c r="B1316" s="41" t="s">
        <v>303</v>
      </c>
      <c r="C1316" s="41" t="s">
        <v>0</v>
      </c>
      <c r="D1316" s="42">
        <v>87412.4</v>
      </c>
      <c r="E1316" s="42">
        <f>E1317+E1322+E1325</f>
        <v>87412.4</v>
      </c>
      <c r="F1316" s="42">
        <f t="shared" ref="F1316:H1316" si="638">F1317+F1322+F1325</f>
        <v>51784.1</v>
      </c>
      <c r="G1316" s="42">
        <f t="shared" si="638"/>
        <v>51784.1</v>
      </c>
      <c r="H1316" s="5">
        <f t="shared" si="638"/>
        <v>46784.088359999994</v>
      </c>
      <c r="I1316" s="42">
        <f t="shared" si="627"/>
        <v>53.52111183310376</v>
      </c>
      <c r="J1316" s="42">
        <f t="shared" si="628"/>
        <v>90.344504123852673</v>
      </c>
    </row>
    <row r="1317" spans="1:10">
      <c r="A1317" s="43" t="s">
        <v>304</v>
      </c>
      <c r="B1317" s="44" t="s">
        <v>305</v>
      </c>
      <c r="C1317" s="44" t="s">
        <v>0</v>
      </c>
      <c r="D1317" s="31">
        <v>76069</v>
      </c>
      <c r="E1317" s="31">
        <f>E1318+E1320</f>
        <v>76069</v>
      </c>
      <c r="F1317" s="31">
        <f t="shared" ref="F1317:H1317" si="639">F1318+F1320</f>
        <v>46784.9</v>
      </c>
      <c r="G1317" s="31">
        <f t="shared" si="639"/>
        <v>46784.9</v>
      </c>
      <c r="H1317" s="7">
        <f t="shared" si="639"/>
        <v>41784.888359999997</v>
      </c>
      <c r="I1317" s="31">
        <f t="shared" si="627"/>
        <v>54.930245382481694</v>
      </c>
      <c r="J1317" s="31">
        <f t="shared" si="628"/>
        <v>89.312766213030258</v>
      </c>
    </row>
    <row r="1318" spans="1:10">
      <c r="A1318" s="43" t="s">
        <v>152</v>
      </c>
      <c r="B1318" s="44" t="s">
        <v>305</v>
      </c>
      <c r="C1318" s="44" t="s">
        <v>153</v>
      </c>
      <c r="D1318" s="31">
        <v>62142.400000000001</v>
      </c>
      <c r="E1318" s="31">
        <f>E1319</f>
        <v>62142.400000000001</v>
      </c>
      <c r="F1318" s="31">
        <f t="shared" ref="F1318:H1318" si="640">F1319</f>
        <v>35265</v>
      </c>
      <c r="G1318" s="31">
        <f t="shared" si="640"/>
        <v>35265</v>
      </c>
      <c r="H1318" s="7">
        <f t="shared" si="640"/>
        <v>30265</v>
      </c>
      <c r="I1318" s="31">
        <f t="shared" si="627"/>
        <v>48.702657122994921</v>
      </c>
      <c r="J1318" s="31">
        <f t="shared" si="628"/>
        <v>85.821636183184452</v>
      </c>
    </row>
    <row r="1319" spans="1:10" ht="25.5">
      <c r="A1319" s="43" t="s">
        <v>154</v>
      </c>
      <c r="B1319" s="44" t="s">
        <v>305</v>
      </c>
      <c r="C1319" s="44" t="s">
        <v>155</v>
      </c>
      <c r="D1319" s="31">
        <v>62142.400000000001</v>
      </c>
      <c r="E1319" s="31">
        <f>ведомство!H458</f>
        <v>62142.400000000001</v>
      </c>
      <c r="F1319" s="31">
        <f>ведомство!I458</f>
        <v>35265</v>
      </c>
      <c r="G1319" s="31">
        <f>ведомство!J458</f>
        <v>35265</v>
      </c>
      <c r="H1319" s="7">
        <f>ведомство!K458</f>
        <v>30265</v>
      </c>
      <c r="I1319" s="31">
        <f t="shared" si="627"/>
        <v>48.702657122994921</v>
      </c>
      <c r="J1319" s="31">
        <f t="shared" si="628"/>
        <v>85.821636183184452</v>
      </c>
    </row>
    <row r="1320" spans="1:10" ht="25.5">
      <c r="A1320" s="43" t="s">
        <v>130</v>
      </c>
      <c r="B1320" s="44" t="s">
        <v>305</v>
      </c>
      <c r="C1320" s="44" t="s">
        <v>131</v>
      </c>
      <c r="D1320" s="31">
        <v>13926.6</v>
      </c>
      <c r="E1320" s="31">
        <f>E1321</f>
        <v>13926.6</v>
      </c>
      <c r="F1320" s="31">
        <f t="shared" ref="F1320:H1320" si="641">F1321</f>
        <v>11519.9</v>
      </c>
      <c r="G1320" s="31">
        <f t="shared" si="641"/>
        <v>11519.9</v>
      </c>
      <c r="H1320" s="7">
        <f t="shared" si="641"/>
        <v>11519.888360000001</v>
      </c>
      <c r="I1320" s="31">
        <f t="shared" si="627"/>
        <v>82.718598652937544</v>
      </c>
      <c r="J1320" s="31">
        <f t="shared" si="628"/>
        <v>99.999898957456239</v>
      </c>
    </row>
    <row r="1321" spans="1:10">
      <c r="A1321" s="43" t="s">
        <v>165</v>
      </c>
      <c r="B1321" s="44" t="s">
        <v>305</v>
      </c>
      <c r="C1321" s="44" t="s">
        <v>166</v>
      </c>
      <c r="D1321" s="31">
        <v>13926.6</v>
      </c>
      <c r="E1321" s="31">
        <f>ведомство!H460</f>
        <v>13926.6</v>
      </c>
      <c r="F1321" s="31">
        <f>ведомство!I460</f>
        <v>11519.9</v>
      </c>
      <c r="G1321" s="31">
        <f>ведомство!J460</f>
        <v>11519.9</v>
      </c>
      <c r="H1321" s="7">
        <f>ведомство!K460</f>
        <v>11519.888360000001</v>
      </c>
      <c r="I1321" s="31">
        <f t="shared" si="627"/>
        <v>82.718598652937544</v>
      </c>
      <c r="J1321" s="31">
        <f t="shared" si="628"/>
        <v>99.999898957456239</v>
      </c>
    </row>
    <row r="1322" spans="1:10">
      <c r="A1322" s="43" t="s">
        <v>128</v>
      </c>
      <c r="B1322" s="44" t="s">
        <v>306</v>
      </c>
      <c r="C1322" s="44" t="s">
        <v>0</v>
      </c>
      <c r="D1322" s="31">
        <v>10000</v>
      </c>
      <c r="E1322" s="31">
        <f>E1323</f>
        <v>10000</v>
      </c>
      <c r="F1322" s="31">
        <f t="shared" ref="F1322:H1323" si="642">F1323</f>
        <v>4999.2</v>
      </c>
      <c r="G1322" s="31">
        <f t="shared" si="642"/>
        <v>4999.2</v>
      </c>
      <c r="H1322" s="7">
        <f t="shared" si="642"/>
        <v>4999.2</v>
      </c>
      <c r="I1322" s="31">
        <f t="shared" si="627"/>
        <v>49.991999999999997</v>
      </c>
      <c r="J1322" s="31">
        <f t="shared" si="628"/>
        <v>100</v>
      </c>
    </row>
    <row r="1323" spans="1:10" ht="25.5">
      <c r="A1323" s="43" t="s">
        <v>130</v>
      </c>
      <c r="B1323" s="44" t="s">
        <v>306</v>
      </c>
      <c r="C1323" s="44" t="s">
        <v>131</v>
      </c>
      <c r="D1323" s="31">
        <v>10000</v>
      </c>
      <c r="E1323" s="31">
        <f>E1324</f>
        <v>10000</v>
      </c>
      <c r="F1323" s="31">
        <f t="shared" si="642"/>
        <v>4999.2</v>
      </c>
      <c r="G1323" s="31">
        <f t="shared" si="642"/>
        <v>4999.2</v>
      </c>
      <c r="H1323" s="7">
        <f t="shared" si="642"/>
        <v>4999.2</v>
      </c>
      <c r="I1323" s="31">
        <f t="shared" si="627"/>
        <v>49.991999999999997</v>
      </c>
      <c r="J1323" s="31">
        <f t="shared" si="628"/>
        <v>100</v>
      </c>
    </row>
    <row r="1324" spans="1:10">
      <c r="A1324" s="43" t="s">
        <v>165</v>
      </c>
      <c r="B1324" s="44" t="s">
        <v>306</v>
      </c>
      <c r="C1324" s="44" t="s">
        <v>166</v>
      </c>
      <c r="D1324" s="31">
        <v>10000</v>
      </c>
      <c r="E1324" s="31">
        <f>ведомство!H463</f>
        <v>10000</v>
      </c>
      <c r="F1324" s="31">
        <f>ведомство!I463</f>
        <v>4999.2</v>
      </c>
      <c r="G1324" s="31">
        <f>ведомство!J463</f>
        <v>4999.2</v>
      </c>
      <c r="H1324" s="7">
        <f>ведомство!K463</f>
        <v>4999.2</v>
      </c>
      <c r="I1324" s="31">
        <f t="shared" si="627"/>
        <v>49.991999999999997</v>
      </c>
      <c r="J1324" s="31">
        <f t="shared" si="628"/>
        <v>100</v>
      </c>
    </row>
    <row r="1325" spans="1:10">
      <c r="A1325" s="43" t="s">
        <v>307</v>
      </c>
      <c r="B1325" s="44" t="s">
        <v>308</v>
      </c>
      <c r="C1325" s="44" t="s">
        <v>0</v>
      </c>
      <c r="D1325" s="31">
        <v>1343.4</v>
      </c>
      <c r="E1325" s="31">
        <f>E1326</f>
        <v>1343.4</v>
      </c>
      <c r="F1325" s="31">
        <f t="shared" ref="F1325:H1326" si="643">F1326</f>
        <v>0</v>
      </c>
      <c r="G1325" s="31">
        <f t="shared" si="643"/>
        <v>0</v>
      </c>
      <c r="H1325" s="7">
        <f t="shared" si="643"/>
        <v>0</v>
      </c>
      <c r="I1325" s="31">
        <f t="shared" si="627"/>
        <v>0</v>
      </c>
      <c r="J1325" s="31">
        <v>0</v>
      </c>
    </row>
    <row r="1326" spans="1:10">
      <c r="A1326" s="43" t="s">
        <v>152</v>
      </c>
      <c r="B1326" s="44" t="s">
        <v>308</v>
      </c>
      <c r="C1326" s="44" t="s">
        <v>153</v>
      </c>
      <c r="D1326" s="31">
        <v>1343.4</v>
      </c>
      <c r="E1326" s="31">
        <f>E1327</f>
        <v>1343.4</v>
      </c>
      <c r="F1326" s="31">
        <f t="shared" si="643"/>
        <v>0</v>
      </c>
      <c r="G1326" s="31">
        <f t="shared" si="643"/>
        <v>0</v>
      </c>
      <c r="H1326" s="7">
        <f t="shared" si="643"/>
        <v>0</v>
      </c>
      <c r="I1326" s="31">
        <f t="shared" si="627"/>
        <v>0</v>
      </c>
      <c r="J1326" s="31">
        <v>0</v>
      </c>
    </row>
    <row r="1327" spans="1:10" ht="25.5">
      <c r="A1327" s="43" t="s">
        <v>154</v>
      </c>
      <c r="B1327" s="44" t="s">
        <v>308</v>
      </c>
      <c r="C1327" s="44" t="s">
        <v>155</v>
      </c>
      <c r="D1327" s="31">
        <v>1343.4</v>
      </c>
      <c r="E1327" s="31">
        <f>ведомство!H466</f>
        <v>1343.4</v>
      </c>
      <c r="F1327" s="31">
        <f>ведомство!I466</f>
        <v>0</v>
      </c>
      <c r="G1327" s="31">
        <f>ведомство!J466</f>
        <v>0</v>
      </c>
      <c r="H1327" s="7">
        <f>ведомство!K466</f>
        <v>0</v>
      </c>
      <c r="I1327" s="31">
        <f t="shared" si="627"/>
        <v>0</v>
      </c>
      <c r="J1327" s="31">
        <v>0</v>
      </c>
    </row>
    <row r="1328" spans="1:10">
      <c r="A1328" s="40" t="s">
        <v>0</v>
      </c>
      <c r="B1328" s="65" t="s">
        <v>0</v>
      </c>
      <c r="C1328" s="41" t="s">
        <v>0</v>
      </c>
      <c r="D1328" s="42" t="s">
        <v>0</v>
      </c>
      <c r="E1328" s="42"/>
      <c r="F1328" s="42"/>
      <c r="G1328" s="42"/>
      <c r="H1328" s="5"/>
      <c r="I1328" s="31"/>
      <c r="J1328" s="31"/>
    </row>
    <row r="1329" spans="1:10">
      <c r="A1329" s="40" t="s">
        <v>126</v>
      </c>
      <c r="B1329" s="41" t="s">
        <v>127</v>
      </c>
      <c r="C1329" s="41" t="s">
        <v>0</v>
      </c>
      <c r="D1329" s="42">
        <v>26891.5</v>
      </c>
      <c r="E1329" s="42">
        <f>E1330+E1333</f>
        <v>26891.490999999998</v>
      </c>
      <c r="F1329" s="42">
        <f t="shared" ref="F1329:H1329" si="644">F1330+F1333</f>
        <v>21901.391</v>
      </c>
      <c r="G1329" s="42">
        <f t="shared" si="644"/>
        <v>21901.391</v>
      </c>
      <c r="H1329" s="5">
        <f t="shared" si="644"/>
        <v>21901.326420000001</v>
      </c>
      <c r="I1329" s="42">
        <f t="shared" si="627"/>
        <v>81.443332465276853</v>
      </c>
      <c r="J1329" s="42">
        <f t="shared" si="628"/>
        <v>99.999705132884031</v>
      </c>
    </row>
    <row r="1330" spans="1:10">
      <c r="A1330" s="43" t="s">
        <v>304</v>
      </c>
      <c r="B1330" s="44" t="s">
        <v>309</v>
      </c>
      <c r="C1330" s="44" t="s">
        <v>0</v>
      </c>
      <c r="D1330" s="31">
        <v>24882.6</v>
      </c>
      <c r="E1330" s="31">
        <f>E1331</f>
        <v>24882.6</v>
      </c>
      <c r="F1330" s="31">
        <f t="shared" ref="F1330:H1331" si="645">F1331</f>
        <v>19892.5</v>
      </c>
      <c r="G1330" s="31">
        <f t="shared" si="645"/>
        <v>19892.5</v>
      </c>
      <c r="H1330" s="7">
        <f t="shared" si="645"/>
        <v>19892.435420000002</v>
      </c>
      <c r="I1330" s="31">
        <f t="shared" si="627"/>
        <v>79.945164170946782</v>
      </c>
      <c r="J1330" s="31">
        <f t="shared" si="628"/>
        <v>99.999675355033318</v>
      </c>
    </row>
    <row r="1331" spans="1:10" ht="25.5">
      <c r="A1331" s="43" t="s">
        <v>130</v>
      </c>
      <c r="B1331" s="44" t="s">
        <v>309</v>
      </c>
      <c r="C1331" s="44" t="s">
        <v>131</v>
      </c>
      <c r="D1331" s="31">
        <v>24882.6</v>
      </c>
      <c r="E1331" s="31">
        <f>E1332</f>
        <v>24882.6</v>
      </c>
      <c r="F1331" s="31">
        <f t="shared" si="645"/>
        <v>19892.5</v>
      </c>
      <c r="G1331" s="31">
        <f t="shared" si="645"/>
        <v>19892.5</v>
      </c>
      <c r="H1331" s="7">
        <f t="shared" si="645"/>
        <v>19892.435420000002</v>
      </c>
      <c r="I1331" s="31">
        <f t="shared" si="627"/>
        <v>79.945164170946782</v>
      </c>
      <c r="J1331" s="31">
        <f t="shared" si="628"/>
        <v>99.999675355033318</v>
      </c>
    </row>
    <row r="1332" spans="1:10">
      <c r="A1332" s="43" t="s">
        <v>165</v>
      </c>
      <c r="B1332" s="44" t="s">
        <v>309</v>
      </c>
      <c r="C1332" s="44" t="s">
        <v>166</v>
      </c>
      <c r="D1332" s="31">
        <v>24882.6</v>
      </c>
      <c r="E1332" s="31">
        <f>ведомство!H470</f>
        <v>24882.6</v>
      </c>
      <c r="F1332" s="31">
        <f>ведомство!I470</f>
        <v>19892.5</v>
      </c>
      <c r="G1332" s="31">
        <f>ведомство!J470</f>
        <v>19892.5</v>
      </c>
      <c r="H1332" s="7">
        <f>ведомство!K470</f>
        <v>19892.435420000002</v>
      </c>
      <c r="I1332" s="31">
        <f t="shared" si="627"/>
        <v>79.945164170946782</v>
      </c>
      <c r="J1332" s="31">
        <f t="shared" si="628"/>
        <v>99.999675355033318</v>
      </c>
    </row>
    <row r="1333" spans="1:10">
      <c r="A1333" s="43" t="s">
        <v>128</v>
      </c>
      <c r="B1333" s="44" t="s">
        <v>129</v>
      </c>
      <c r="C1333" s="44" t="s">
        <v>0</v>
      </c>
      <c r="D1333" s="31">
        <v>2008.9</v>
      </c>
      <c r="E1333" s="31">
        <f>E1334</f>
        <v>2008.8910000000001</v>
      </c>
      <c r="F1333" s="31">
        <f t="shared" ref="F1333:H1334" si="646">F1334</f>
        <v>2008.8910000000001</v>
      </c>
      <c r="G1333" s="31">
        <f t="shared" si="646"/>
        <v>2008.8910000000001</v>
      </c>
      <c r="H1333" s="7">
        <f t="shared" si="646"/>
        <v>2008.8910000000001</v>
      </c>
      <c r="I1333" s="31">
        <f t="shared" si="627"/>
        <v>100</v>
      </c>
      <c r="J1333" s="31">
        <f t="shared" si="628"/>
        <v>100</v>
      </c>
    </row>
    <row r="1334" spans="1:10" ht="25.5">
      <c r="A1334" s="43" t="s">
        <v>130</v>
      </c>
      <c r="B1334" s="44" t="s">
        <v>129</v>
      </c>
      <c r="C1334" s="44" t="s">
        <v>131</v>
      </c>
      <c r="D1334" s="31">
        <v>2008.9</v>
      </c>
      <c r="E1334" s="31">
        <f>E1335</f>
        <v>2008.8910000000001</v>
      </c>
      <c r="F1334" s="31">
        <f t="shared" si="646"/>
        <v>2008.8910000000001</v>
      </c>
      <c r="G1334" s="31">
        <f t="shared" si="646"/>
        <v>2008.8910000000001</v>
      </c>
      <c r="H1334" s="7">
        <f t="shared" si="646"/>
        <v>2008.8910000000001</v>
      </c>
      <c r="I1334" s="31">
        <f t="shared" si="627"/>
        <v>100</v>
      </c>
      <c r="J1334" s="31">
        <f t="shared" si="628"/>
        <v>100</v>
      </c>
    </row>
    <row r="1335" spans="1:10">
      <c r="A1335" s="43" t="s">
        <v>132</v>
      </c>
      <c r="B1335" s="44" t="s">
        <v>129</v>
      </c>
      <c r="C1335" s="44" t="s">
        <v>133</v>
      </c>
      <c r="D1335" s="31">
        <v>2008.9</v>
      </c>
      <c r="E1335" s="31">
        <f>ведомство!H43</f>
        <v>2008.8910000000001</v>
      </c>
      <c r="F1335" s="31">
        <f>ведомство!I43</f>
        <v>2008.8910000000001</v>
      </c>
      <c r="G1335" s="31">
        <f>ведомство!J43</f>
        <v>2008.8910000000001</v>
      </c>
      <c r="H1335" s="7">
        <f>ведомство!K43</f>
        <v>2008.8910000000001</v>
      </c>
      <c r="I1335" s="31">
        <f t="shared" si="627"/>
        <v>100</v>
      </c>
      <c r="J1335" s="31">
        <f t="shared" si="628"/>
        <v>100</v>
      </c>
    </row>
    <row r="1336" spans="1:10">
      <c r="A1336" s="40" t="s">
        <v>0</v>
      </c>
      <c r="B1336" s="65" t="s">
        <v>0</v>
      </c>
      <c r="C1336" s="41" t="s">
        <v>0</v>
      </c>
      <c r="D1336" s="42" t="s">
        <v>0</v>
      </c>
      <c r="E1336" s="42"/>
      <c r="F1336" s="42"/>
      <c r="G1336" s="42"/>
      <c r="H1336" s="5"/>
      <c r="I1336" s="31"/>
      <c r="J1336" s="31"/>
    </row>
    <row r="1337" spans="1:10">
      <c r="A1337" s="40" t="s">
        <v>310</v>
      </c>
      <c r="B1337" s="41" t="s">
        <v>311</v>
      </c>
      <c r="C1337" s="41" t="s">
        <v>0</v>
      </c>
      <c r="D1337" s="42">
        <v>232805.6</v>
      </c>
      <c r="E1337" s="42">
        <f>E1338+E1341+E1344</f>
        <v>232805.63999999998</v>
      </c>
      <c r="F1337" s="42">
        <f t="shared" ref="F1337:H1337" si="647">F1338+F1341+F1344</f>
        <v>190684</v>
      </c>
      <c r="G1337" s="42">
        <f t="shared" si="647"/>
        <v>190684</v>
      </c>
      <c r="H1337" s="5">
        <f t="shared" si="647"/>
        <v>190680.92706999998</v>
      </c>
      <c r="I1337" s="42">
        <f t="shared" si="627"/>
        <v>81.90563040912582</v>
      </c>
      <c r="J1337" s="42">
        <f t="shared" si="628"/>
        <v>99.998388469929296</v>
      </c>
    </row>
    <row r="1338" spans="1:10">
      <c r="A1338" s="43" t="s">
        <v>304</v>
      </c>
      <c r="B1338" s="44" t="s">
        <v>312</v>
      </c>
      <c r="C1338" s="44" t="s">
        <v>0</v>
      </c>
      <c r="D1338" s="31">
        <v>76566.399999999994</v>
      </c>
      <c r="E1338" s="31">
        <f>E1339</f>
        <v>76566.399999999994</v>
      </c>
      <c r="F1338" s="31">
        <f t="shared" ref="F1338:H1339" si="648">F1339</f>
        <v>68221.899999999994</v>
      </c>
      <c r="G1338" s="31">
        <f t="shared" si="648"/>
        <v>68221.899999999994</v>
      </c>
      <c r="H1338" s="7">
        <f t="shared" si="648"/>
        <v>68219.592279999997</v>
      </c>
      <c r="I1338" s="31">
        <f t="shared" si="627"/>
        <v>89.0986023634388</v>
      </c>
      <c r="J1338" s="31">
        <f t="shared" si="628"/>
        <v>99.996617332557435</v>
      </c>
    </row>
    <row r="1339" spans="1:10" ht="25.5">
      <c r="A1339" s="43" t="s">
        <v>130</v>
      </c>
      <c r="B1339" s="44" t="s">
        <v>312</v>
      </c>
      <c r="C1339" s="44" t="s">
        <v>131</v>
      </c>
      <c r="D1339" s="31">
        <v>76566.399999999994</v>
      </c>
      <c r="E1339" s="31">
        <f>E1340</f>
        <v>76566.399999999994</v>
      </c>
      <c r="F1339" s="31">
        <f t="shared" si="648"/>
        <v>68221.899999999994</v>
      </c>
      <c r="G1339" s="31">
        <f t="shared" si="648"/>
        <v>68221.899999999994</v>
      </c>
      <c r="H1339" s="7">
        <f t="shared" si="648"/>
        <v>68219.592279999997</v>
      </c>
      <c r="I1339" s="31">
        <f t="shared" si="627"/>
        <v>89.0986023634388</v>
      </c>
      <c r="J1339" s="31">
        <f t="shared" si="628"/>
        <v>99.996617332557435</v>
      </c>
    </row>
    <row r="1340" spans="1:10">
      <c r="A1340" s="43" t="s">
        <v>165</v>
      </c>
      <c r="B1340" s="44" t="s">
        <v>312</v>
      </c>
      <c r="C1340" s="44" t="s">
        <v>166</v>
      </c>
      <c r="D1340" s="31">
        <v>76566.399999999994</v>
      </c>
      <c r="E1340" s="31">
        <f>ведомство!H474</f>
        <v>76566.399999999994</v>
      </c>
      <c r="F1340" s="31">
        <f>ведомство!I474</f>
        <v>68221.899999999994</v>
      </c>
      <c r="G1340" s="31">
        <f>ведомство!J474</f>
        <v>68221.899999999994</v>
      </c>
      <c r="H1340" s="7">
        <f>ведомство!K474</f>
        <v>68219.592279999997</v>
      </c>
      <c r="I1340" s="31">
        <f t="shared" si="627"/>
        <v>89.0986023634388</v>
      </c>
      <c r="J1340" s="31">
        <f t="shared" si="628"/>
        <v>99.996617332557435</v>
      </c>
    </row>
    <row r="1341" spans="1:10">
      <c r="A1341" s="43" t="s">
        <v>128</v>
      </c>
      <c r="B1341" s="44" t="s">
        <v>313</v>
      </c>
      <c r="C1341" s="44" t="s">
        <v>0</v>
      </c>
      <c r="D1341" s="31">
        <v>155809.70000000001</v>
      </c>
      <c r="E1341" s="31">
        <f>E1342</f>
        <v>155809.74</v>
      </c>
      <c r="F1341" s="31">
        <f t="shared" ref="F1341:H1342" si="649">F1342</f>
        <v>122462.1</v>
      </c>
      <c r="G1341" s="31">
        <f t="shared" si="649"/>
        <v>122462.1</v>
      </c>
      <c r="H1341" s="7">
        <f t="shared" si="649"/>
        <v>122461.33478999999</v>
      </c>
      <c r="I1341" s="31">
        <f t="shared" si="627"/>
        <v>78.596713395452696</v>
      </c>
      <c r="J1341" s="31">
        <f t="shared" si="628"/>
        <v>99.999375145453158</v>
      </c>
    </row>
    <row r="1342" spans="1:10" ht="25.5">
      <c r="A1342" s="43" t="s">
        <v>130</v>
      </c>
      <c r="B1342" s="44" t="s">
        <v>313</v>
      </c>
      <c r="C1342" s="44" t="s">
        <v>131</v>
      </c>
      <c r="D1342" s="31">
        <v>155809.70000000001</v>
      </c>
      <c r="E1342" s="31">
        <f>E1343</f>
        <v>155809.74</v>
      </c>
      <c r="F1342" s="31">
        <f t="shared" si="649"/>
        <v>122462.1</v>
      </c>
      <c r="G1342" s="31">
        <f t="shared" si="649"/>
        <v>122462.1</v>
      </c>
      <c r="H1342" s="7">
        <f t="shared" si="649"/>
        <v>122461.33478999999</v>
      </c>
      <c r="I1342" s="31">
        <f t="shared" si="627"/>
        <v>78.596713395452696</v>
      </c>
      <c r="J1342" s="31">
        <f t="shared" si="628"/>
        <v>99.999375145453158</v>
      </c>
    </row>
    <row r="1343" spans="1:10">
      <c r="A1343" s="43" t="s">
        <v>165</v>
      </c>
      <c r="B1343" s="44" t="s">
        <v>313</v>
      </c>
      <c r="C1343" s="44" t="s">
        <v>166</v>
      </c>
      <c r="D1343" s="31">
        <v>155809.70000000001</v>
      </c>
      <c r="E1343" s="31">
        <f>ведомство!H477</f>
        <v>155809.74</v>
      </c>
      <c r="F1343" s="31">
        <f>ведомство!I477</f>
        <v>122462.1</v>
      </c>
      <c r="G1343" s="31">
        <f>ведомство!J477</f>
        <v>122462.1</v>
      </c>
      <c r="H1343" s="7">
        <f>ведомство!K477</f>
        <v>122461.33478999999</v>
      </c>
      <c r="I1343" s="31">
        <f t="shared" si="627"/>
        <v>78.596713395452696</v>
      </c>
      <c r="J1343" s="31">
        <f t="shared" si="628"/>
        <v>99.999375145453158</v>
      </c>
    </row>
    <row r="1344" spans="1:10">
      <c r="A1344" s="43" t="s">
        <v>314</v>
      </c>
      <c r="B1344" s="44" t="s">
        <v>315</v>
      </c>
      <c r="C1344" s="44" t="s">
        <v>0</v>
      </c>
      <c r="D1344" s="31">
        <v>429.5</v>
      </c>
      <c r="E1344" s="31">
        <f>E1345</f>
        <v>429.5</v>
      </c>
      <c r="F1344" s="31">
        <f t="shared" ref="F1344:H1345" si="650">F1345</f>
        <v>0</v>
      </c>
      <c r="G1344" s="31">
        <f t="shared" si="650"/>
        <v>0</v>
      </c>
      <c r="H1344" s="7">
        <f t="shared" si="650"/>
        <v>0</v>
      </c>
      <c r="I1344" s="31">
        <f t="shared" si="627"/>
        <v>0</v>
      </c>
      <c r="J1344" s="31">
        <v>0</v>
      </c>
    </row>
    <row r="1345" spans="1:10">
      <c r="A1345" s="43" t="s">
        <v>152</v>
      </c>
      <c r="B1345" s="44" t="s">
        <v>315</v>
      </c>
      <c r="C1345" s="44" t="s">
        <v>153</v>
      </c>
      <c r="D1345" s="31">
        <v>429.5</v>
      </c>
      <c r="E1345" s="31">
        <f>E1346</f>
        <v>429.5</v>
      </c>
      <c r="F1345" s="31">
        <f t="shared" si="650"/>
        <v>0</v>
      </c>
      <c r="G1345" s="31">
        <f t="shared" si="650"/>
        <v>0</v>
      </c>
      <c r="H1345" s="7">
        <f t="shared" si="650"/>
        <v>0</v>
      </c>
      <c r="I1345" s="31">
        <f t="shared" si="627"/>
        <v>0</v>
      </c>
      <c r="J1345" s="31">
        <v>0</v>
      </c>
    </row>
    <row r="1346" spans="1:10" ht="25.5">
      <c r="A1346" s="43" t="s">
        <v>154</v>
      </c>
      <c r="B1346" s="44" t="s">
        <v>315</v>
      </c>
      <c r="C1346" s="44" t="s">
        <v>155</v>
      </c>
      <c r="D1346" s="31">
        <v>429.5</v>
      </c>
      <c r="E1346" s="31">
        <f>ведомство!H480</f>
        <v>429.5</v>
      </c>
      <c r="F1346" s="31">
        <f>ведомство!I480</f>
        <v>0</v>
      </c>
      <c r="G1346" s="31">
        <f>ведомство!J480</f>
        <v>0</v>
      </c>
      <c r="H1346" s="7">
        <f>ведомство!K480</f>
        <v>0</v>
      </c>
      <c r="I1346" s="31">
        <f t="shared" si="627"/>
        <v>0</v>
      </c>
      <c r="J1346" s="31">
        <v>0</v>
      </c>
    </row>
    <row r="1347" spans="1:10">
      <c r="A1347" s="40" t="s">
        <v>0</v>
      </c>
      <c r="B1347" s="65" t="s">
        <v>0</v>
      </c>
      <c r="C1347" s="41" t="s">
        <v>0</v>
      </c>
      <c r="D1347" s="42" t="s">
        <v>0</v>
      </c>
      <c r="E1347" s="42"/>
      <c r="F1347" s="42"/>
      <c r="G1347" s="42"/>
      <c r="H1347" s="5"/>
      <c r="I1347" s="31"/>
      <c r="J1347" s="31"/>
    </row>
    <row r="1348" spans="1:10" ht="25.5">
      <c r="A1348" s="40" t="s">
        <v>291</v>
      </c>
      <c r="B1348" s="41" t="s">
        <v>292</v>
      </c>
      <c r="C1348" s="41" t="s">
        <v>0</v>
      </c>
      <c r="D1348" s="42">
        <v>549859.80000000005</v>
      </c>
      <c r="E1348" s="42">
        <f>E1349+E1357+E1368</f>
        <v>549859.79999999993</v>
      </c>
      <c r="F1348" s="42">
        <f t="shared" ref="F1348:H1348" si="651">F1349+F1357+F1368</f>
        <v>400610.51304000005</v>
      </c>
      <c r="G1348" s="42">
        <f t="shared" si="651"/>
        <v>400173.75788000005</v>
      </c>
      <c r="H1348" s="5">
        <f t="shared" si="651"/>
        <v>361570.70929000003</v>
      </c>
      <c r="I1348" s="42">
        <f t="shared" si="627"/>
        <v>65.75689099112175</v>
      </c>
      <c r="J1348" s="42">
        <f t="shared" si="628"/>
        <v>90.254922804259508</v>
      </c>
    </row>
    <row r="1349" spans="1:10">
      <c r="A1349" s="43" t="s">
        <v>304</v>
      </c>
      <c r="B1349" s="44" t="s">
        <v>316</v>
      </c>
      <c r="C1349" s="44" t="s">
        <v>0</v>
      </c>
      <c r="D1349" s="31">
        <v>388277.8</v>
      </c>
      <c r="E1349" s="31">
        <f>E1350+E1352+E1354</f>
        <v>388277.8</v>
      </c>
      <c r="F1349" s="31">
        <f t="shared" ref="F1349:H1349" si="652">F1350+F1352+F1354</f>
        <v>283887.30000000005</v>
      </c>
      <c r="G1349" s="31">
        <f t="shared" si="652"/>
        <v>283837.30000000005</v>
      </c>
      <c r="H1349" s="7">
        <f t="shared" si="652"/>
        <v>253612.30255999998</v>
      </c>
      <c r="I1349" s="31">
        <f t="shared" si="627"/>
        <v>65.317229715425398</v>
      </c>
      <c r="J1349" s="31">
        <f t="shared" si="628"/>
        <v>89.335557652631849</v>
      </c>
    </row>
    <row r="1350" spans="1:10" ht="38.25">
      <c r="A1350" s="43" t="s">
        <v>148</v>
      </c>
      <c r="B1350" s="44" t="s">
        <v>316</v>
      </c>
      <c r="C1350" s="44" t="s">
        <v>149</v>
      </c>
      <c r="D1350" s="31">
        <v>349225.5</v>
      </c>
      <c r="E1350" s="31">
        <f>E1351</f>
        <v>349095</v>
      </c>
      <c r="F1350" s="31">
        <f t="shared" ref="F1350:H1350" si="653">F1351</f>
        <v>256180.95</v>
      </c>
      <c r="G1350" s="31">
        <f t="shared" si="653"/>
        <v>256130.95</v>
      </c>
      <c r="H1350" s="7">
        <f t="shared" si="653"/>
        <v>233539.56844999999</v>
      </c>
      <c r="I1350" s="31">
        <f t="shared" si="627"/>
        <v>66.898571577937233</v>
      </c>
      <c r="J1350" s="31">
        <f t="shared" si="628"/>
        <v>91.161957378173511</v>
      </c>
    </row>
    <row r="1351" spans="1:10">
      <c r="A1351" s="43" t="s">
        <v>150</v>
      </c>
      <c r="B1351" s="44" t="s">
        <v>316</v>
      </c>
      <c r="C1351" s="44" t="s">
        <v>151</v>
      </c>
      <c r="D1351" s="31">
        <v>349225.5</v>
      </c>
      <c r="E1351" s="31">
        <f>ведомство!H484</f>
        <v>349095</v>
      </c>
      <c r="F1351" s="31">
        <f>ведомство!I484</f>
        <v>256180.95</v>
      </c>
      <c r="G1351" s="31">
        <f>ведомство!J484</f>
        <v>256130.95</v>
      </c>
      <c r="H1351" s="7">
        <f>ведомство!K484</f>
        <v>233539.56844999999</v>
      </c>
      <c r="I1351" s="31">
        <f t="shared" si="627"/>
        <v>66.898571577937233</v>
      </c>
      <c r="J1351" s="31">
        <f t="shared" si="628"/>
        <v>91.161957378173511</v>
      </c>
    </row>
    <row r="1352" spans="1:10">
      <c r="A1352" s="43" t="s">
        <v>152</v>
      </c>
      <c r="B1352" s="44" t="s">
        <v>316</v>
      </c>
      <c r="C1352" s="44" t="s">
        <v>153</v>
      </c>
      <c r="D1352" s="31">
        <v>38540.6</v>
      </c>
      <c r="E1352" s="31">
        <f>E1353</f>
        <v>38540.6</v>
      </c>
      <c r="F1352" s="31">
        <f t="shared" ref="F1352:H1352" si="654">F1353</f>
        <v>27064.15</v>
      </c>
      <c r="G1352" s="31">
        <f t="shared" si="654"/>
        <v>27064.15</v>
      </c>
      <c r="H1352" s="7">
        <f t="shared" si="654"/>
        <v>19697.144469999999</v>
      </c>
      <c r="I1352" s="31">
        <f t="shared" si="627"/>
        <v>51.107519005931415</v>
      </c>
      <c r="J1352" s="31">
        <f t="shared" si="628"/>
        <v>72.779468300316097</v>
      </c>
    </row>
    <row r="1353" spans="1:10" ht="25.5">
      <c r="A1353" s="43" t="s">
        <v>154</v>
      </c>
      <c r="B1353" s="44" t="s">
        <v>316</v>
      </c>
      <c r="C1353" s="44" t="s">
        <v>155</v>
      </c>
      <c r="D1353" s="31">
        <v>38540.6</v>
      </c>
      <c r="E1353" s="31">
        <f>ведомство!H486</f>
        <v>38540.6</v>
      </c>
      <c r="F1353" s="31">
        <f>ведомство!I486</f>
        <v>27064.15</v>
      </c>
      <c r="G1353" s="31">
        <f>ведомство!J486</f>
        <v>27064.15</v>
      </c>
      <c r="H1353" s="7">
        <f>ведомство!K486</f>
        <v>19697.144469999999</v>
      </c>
      <c r="I1353" s="31">
        <f t="shared" si="627"/>
        <v>51.107519005931415</v>
      </c>
      <c r="J1353" s="31">
        <f t="shared" si="628"/>
        <v>72.779468300316097</v>
      </c>
    </row>
    <row r="1354" spans="1:10">
      <c r="A1354" s="43" t="s">
        <v>160</v>
      </c>
      <c r="B1354" s="44" t="s">
        <v>316</v>
      </c>
      <c r="C1354" s="44" t="s">
        <v>161</v>
      </c>
      <c r="D1354" s="31">
        <v>511.7</v>
      </c>
      <c r="E1354" s="31">
        <f>E1355+E1356</f>
        <v>642.20000000000005</v>
      </c>
      <c r="F1354" s="31">
        <f t="shared" ref="F1354:H1354" si="655">F1355+F1356</f>
        <v>642.20000000000005</v>
      </c>
      <c r="G1354" s="31">
        <f t="shared" si="655"/>
        <v>642.20000000000005</v>
      </c>
      <c r="H1354" s="7">
        <f t="shared" si="655"/>
        <v>375.58964000000003</v>
      </c>
      <c r="I1354" s="31">
        <f t="shared" si="627"/>
        <v>58.484839613827468</v>
      </c>
      <c r="J1354" s="31">
        <f t="shared" si="628"/>
        <v>58.484839613827468</v>
      </c>
    </row>
    <row r="1355" spans="1:10">
      <c r="A1355" s="43" t="s">
        <v>277</v>
      </c>
      <c r="B1355" s="44" t="s">
        <v>316</v>
      </c>
      <c r="C1355" s="44" t="s">
        <v>278</v>
      </c>
      <c r="D1355" s="31">
        <v>200</v>
      </c>
      <c r="E1355" s="31">
        <f>ведомство!H488</f>
        <v>330.5</v>
      </c>
      <c r="F1355" s="31">
        <f>ведомство!I488</f>
        <v>330.5</v>
      </c>
      <c r="G1355" s="31">
        <f>ведомство!J488</f>
        <v>330.5</v>
      </c>
      <c r="H1355" s="7">
        <f>ведомство!K488</f>
        <v>237.39526000000001</v>
      </c>
      <c r="I1355" s="31">
        <f t="shared" si="627"/>
        <v>71.829125567322237</v>
      </c>
      <c r="J1355" s="31">
        <f t="shared" si="628"/>
        <v>71.829125567322237</v>
      </c>
    </row>
    <row r="1356" spans="1:10">
      <c r="A1356" s="43" t="s">
        <v>162</v>
      </c>
      <c r="B1356" s="44" t="s">
        <v>316</v>
      </c>
      <c r="C1356" s="44" t="s">
        <v>163</v>
      </c>
      <c r="D1356" s="31">
        <v>311.7</v>
      </c>
      <c r="E1356" s="31">
        <f>ведомство!H489</f>
        <v>311.7</v>
      </c>
      <c r="F1356" s="31">
        <f>ведомство!I489</f>
        <v>311.7</v>
      </c>
      <c r="G1356" s="31">
        <f>ведомство!J489</f>
        <v>311.7</v>
      </c>
      <c r="H1356" s="7">
        <f>ведомство!K489</f>
        <v>138.19438</v>
      </c>
      <c r="I1356" s="31">
        <f t="shared" si="627"/>
        <v>44.335700994546038</v>
      </c>
      <c r="J1356" s="31">
        <f t="shared" si="628"/>
        <v>44.335700994546038</v>
      </c>
    </row>
    <row r="1357" spans="1:10">
      <c r="A1357" s="43" t="s">
        <v>146</v>
      </c>
      <c r="B1357" s="44" t="s">
        <v>293</v>
      </c>
      <c r="C1357" s="44" t="s">
        <v>0</v>
      </c>
      <c r="D1357" s="31">
        <v>69940.399999999994</v>
      </c>
      <c r="E1357" s="31">
        <f>E1358+E1360+E1362+E1365</f>
        <v>69940.399999999994</v>
      </c>
      <c r="F1357" s="31">
        <f t="shared" ref="F1357:H1357" si="656">F1358+F1360+F1362+F1365</f>
        <v>52142.970239999995</v>
      </c>
      <c r="G1357" s="31">
        <f t="shared" si="656"/>
        <v>51785.970239999995</v>
      </c>
      <c r="H1357" s="7">
        <f t="shared" si="656"/>
        <v>46200.803290000003</v>
      </c>
      <c r="I1357" s="31">
        <f t="shared" si="627"/>
        <v>66.057390706944787</v>
      </c>
      <c r="J1357" s="31">
        <f t="shared" si="628"/>
        <v>88.604088101138458</v>
      </c>
    </row>
    <row r="1358" spans="1:10" ht="38.25">
      <c r="A1358" s="43" t="s">
        <v>148</v>
      </c>
      <c r="B1358" s="44" t="s">
        <v>293</v>
      </c>
      <c r="C1358" s="44" t="s">
        <v>149</v>
      </c>
      <c r="D1358" s="31">
        <v>51119.199999999997</v>
      </c>
      <c r="E1358" s="31">
        <f>E1359</f>
        <v>51119.21776</v>
      </c>
      <c r="F1358" s="31">
        <f t="shared" ref="F1358:H1358" si="657">F1359</f>
        <v>37566.6</v>
      </c>
      <c r="G1358" s="31">
        <f t="shared" si="657"/>
        <v>37229.599999999999</v>
      </c>
      <c r="H1358" s="7">
        <f t="shared" si="657"/>
        <v>34887.933069999999</v>
      </c>
      <c r="I1358" s="31">
        <f t="shared" ref="I1358:I1421" si="658">H1358/E1358*100</f>
        <v>68.248174754542646</v>
      </c>
      <c r="J1358" s="31">
        <f t="shared" ref="J1358:J1421" si="659">H1358/F1358*100</f>
        <v>92.869551862558765</v>
      </c>
    </row>
    <row r="1359" spans="1:10">
      <c r="A1359" s="43" t="s">
        <v>150</v>
      </c>
      <c r="B1359" s="44" t="s">
        <v>293</v>
      </c>
      <c r="C1359" s="44" t="s">
        <v>151</v>
      </c>
      <c r="D1359" s="31">
        <v>51119.199999999997</v>
      </c>
      <c r="E1359" s="31">
        <f>ведомство!H423</f>
        <v>51119.21776</v>
      </c>
      <c r="F1359" s="31">
        <f>ведомство!I423</f>
        <v>37566.6</v>
      </c>
      <c r="G1359" s="31">
        <f>ведомство!J423</f>
        <v>37229.599999999999</v>
      </c>
      <c r="H1359" s="7">
        <f>ведомство!K423</f>
        <v>34887.933069999999</v>
      </c>
      <c r="I1359" s="31">
        <f t="shared" si="658"/>
        <v>68.248174754542646</v>
      </c>
      <c r="J1359" s="31">
        <f t="shared" si="659"/>
        <v>92.869551862558765</v>
      </c>
    </row>
    <row r="1360" spans="1:10">
      <c r="A1360" s="43" t="s">
        <v>152</v>
      </c>
      <c r="B1360" s="44" t="s">
        <v>293</v>
      </c>
      <c r="C1360" s="44" t="s">
        <v>153</v>
      </c>
      <c r="D1360" s="31">
        <v>15626</v>
      </c>
      <c r="E1360" s="31">
        <f>E1361</f>
        <v>15626</v>
      </c>
      <c r="F1360" s="31">
        <f t="shared" ref="F1360:H1360" si="660">F1361</f>
        <v>12429.088</v>
      </c>
      <c r="G1360" s="31">
        <f t="shared" si="660"/>
        <v>12429.088</v>
      </c>
      <c r="H1360" s="7">
        <f t="shared" si="660"/>
        <v>9666.4538400000001</v>
      </c>
      <c r="I1360" s="31">
        <f t="shared" si="658"/>
        <v>61.861345449891203</v>
      </c>
      <c r="J1360" s="31">
        <f t="shared" si="659"/>
        <v>77.772832890072067</v>
      </c>
    </row>
    <row r="1361" spans="1:10" ht="25.5">
      <c r="A1361" s="43" t="s">
        <v>154</v>
      </c>
      <c r="B1361" s="44" t="s">
        <v>293</v>
      </c>
      <c r="C1361" s="44" t="s">
        <v>155</v>
      </c>
      <c r="D1361" s="31">
        <v>15626</v>
      </c>
      <c r="E1361" s="31">
        <f>ведомство!H425</f>
        <v>15626</v>
      </c>
      <c r="F1361" s="31">
        <f>ведомство!I425</f>
        <v>12429.088</v>
      </c>
      <c r="G1361" s="31">
        <f>ведомство!J425</f>
        <v>12429.088</v>
      </c>
      <c r="H1361" s="7">
        <f>ведомство!K425</f>
        <v>9666.4538400000001</v>
      </c>
      <c r="I1361" s="31">
        <f t="shared" si="658"/>
        <v>61.861345449891203</v>
      </c>
      <c r="J1361" s="31">
        <f t="shared" si="659"/>
        <v>77.772832890072067</v>
      </c>
    </row>
    <row r="1362" spans="1:10">
      <c r="A1362" s="43" t="s">
        <v>156</v>
      </c>
      <c r="B1362" s="44" t="s">
        <v>293</v>
      </c>
      <c r="C1362" s="44" t="s">
        <v>157</v>
      </c>
      <c r="D1362" s="31">
        <v>293.3</v>
      </c>
      <c r="E1362" s="31">
        <f>E1363+E1364</f>
        <v>293.28224</v>
      </c>
      <c r="F1362" s="31">
        <f t="shared" ref="F1362:H1362" si="661">F1363+F1364</f>
        <v>233.28224</v>
      </c>
      <c r="G1362" s="31">
        <f t="shared" si="661"/>
        <v>233.28224</v>
      </c>
      <c r="H1362" s="7">
        <f t="shared" si="661"/>
        <v>233.28224</v>
      </c>
      <c r="I1362" s="31">
        <f t="shared" si="658"/>
        <v>79.541891114852376</v>
      </c>
      <c r="J1362" s="31">
        <f t="shared" si="659"/>
        <v>100</v>
      </c>
    </row>
    <row r="1363" spans="1:10">
      <c r="A1363" s="43" t="s">
        <v>294</v>
      </c>
      <c r="B1363" s="44" t="s">
        <v>293</v>
      </c>
      <c r="C1363" s="44" t="s">
        <v>295</v>
      </c>
      <c r="D1363" s="31">
        <v>233.3</v>
      </c>
      <c r="E1363" s="31">
        <f>ведомство!H427</f>
        <v>233.28224</v>
      </c>
      <c r="F1363" s="31">
        <f>ведомство!I427</f>
        <v>233.28224</v>
      </c>
      <c r="G1363" s="31">
        <f>ведомство!J427</f>
        <v>233.28224</v>
      </c>
      <c r="H1363" s="7">
        <f>ведомство!K427</f>
        <v>233.28224</v>
      </c>
      <c r="I1363" s="31">
        <f t="shared" si="658"/>
        <v>100</v>
      </c>
      <c r="J1363" s="31">
        <f t="shared" si="659"/>
        <v>100</v>
      </c>
    </row>
    <row r="1364" spans="1:10">
      <c r="A1364" s="43" t="s">
        <v>158</v>
      </c>
      <c r="B1364" s="44" t="s">
        <v>293</v>
      </c>
      <c r="C1364" s="44" t="s">
        <v>159</v>
      </c>
      <c r="D1364" s="31">
        <v>60</v>
      </c>
      <c r="E1364" s="31">
        <f>ведомство!H428</f>
        <v>60</v>
      </c>
      <c r="F1364" s="31">
        <f>ведомство!I428</f>
        <v>0</v>
      </c>
      <c r="G1364" s="31">
        <f>ведомство!J428</f>
        <v>0</v>
      </c>
      <c r="H1364" s="7">
        <f>ведомство!K428</f>
        <v>0</v>
      </c>
      <c r="I1364" s="31">
        <f t="shared" si="658"/>
        <v>0</v>
      </c>
      <c r="J1364" s="31">
        <v>0</v>
      </c>
    </row>
    <row r="1365" spans="1:10">
      <c r="A1365" s="43" t="s">
        <v>160</v>
      </c>
      <c r="B1365" s="44" t="s">
        <v>293</v>
      </c>
      <c r="C1365" s="44" t="s">
        <v>161</v>
      </c>
      <c r="D1365" s="31">
        <v>2901.9</v>
      </c>
      <c r="E1365" s="31">
        <f>E1366+E1367</f>
        <v>2901.9000000000005</v>
      </c>
      <c r="F1365" s="31">
        <f t="shared" ref="F1365:H1365" si="662">F1366+F1367</f>
        <v>1914</v>
      </c>
      <c r="G1365" s="31">
        <f t="shared" si="662"/>
        <v>1894</v>
      </c>
      <c r="H1365" s="7">
        <f t="shared" si="662"/>
        <v>1413.1341399999999</v>
      </c>
      <c r="I1365" s="31">
        <f t="shared" si="658"/>
        <v>48.696858609876273</v>
      </c>
      <c r="J1365" s="31">
        <f t="shared" si="659"/>
        <v>73.831459770114932</v>
      </c>
    </row>
    <row r="1366" spans="1:10">
      <c r="A1366" s="43" t="s">
        <v>277</v>
      </c>
      <c r="B1366" s="44" t="s">
        <v>293</v>
      </c>
      <c r="C1366" s="44" t="s">
        <v>278</v>
      </c>
      <c r="D1366" s="31">
        <v>301.8</v>
      </c>
      <c r="E1366" s="31">
        <f>ведомство!H430</f>
        <v>301.8</v>
      </c>
      <c r="F1366" s="31">
        <f>ведомство!I430</f>
        <v>78.099999999999994</v>
      </c>
      <c r="G1366" s="31">
        <f>ведомство!J430</f>
        <v>78.099999999999994</v>
      </c>
      <c r="H1366" s="7">
        <f>ведомство!K430</f>
        <v>78.099999999999994</v>
      </c>
      <c r="I1366" s="31">
        <f t="shared" si="658"/>
        <v>25.878064943671301</v>
      </c>
      <c r="J1366" s="31">
        <f t="shared" si="659"/>
        <v>100</v>
      </c>
    </row>
    <row r="1367" spans="1:10">
      <c r="A1367" s="43" t="s">
        <v>162</v>
      </c>
      <c r="B1367" s="44" t="s">
        <v>293</v>
      </c>
      <c r="C1367" s="44" t="s">
        <v>163</v>
      </c>
      <c r="D1367" s="31">
        <v>2600.1</v>
      </c>
      <c r="E1367" s="31">
        <f>ведомство!H431</f>
        <v>2600.1000000000004</v>
      </c>
      <c r="F1367" s="31">
        <f>ведомство!I431</f>
        <v>1835.9</v>
      </c>
      <c r="G1367" s="31">
        <f>ведомство!J431</f>
        <v>1815.9</v>
      </c>
      <c r="H1367" s="7">
        <f>ведомство!K431</f>
        <v>1335.03414</v>
      </c>
      <c r="I1367" s="31">
        <f t="shared" si="658"/>
        <v>51.345492096457825</v>
      </c>
      <c r="J1367" s="31">
        <f t="shared" si="659"/>
        <v>72.718238466147383</v>
      </c>
    </row>
    <row r="1368" spans="1:10">
      <c r="A1368" s="43" t="s">
        <v>307</v>
      </c>
      <c r="B1368" s="44" t="s">
        <v>317</v>
      </c>
      <c r="C1368" s="44" t="s">
        <v>0</v>
      </c>
      <c r="D1368" s="31">
        <v>91641.600000000006</v>
      </c>
      <c r="E1368" s="31">
        <f>E1369+E1371+E1373</f>
        <v>91641.599999999991</v>
      </c>
      <c r="F1368" s="31">
        <f t="shared" ref="F1368:H1368" si="663">F1369+F1371+F1373</f>
        <v>64580.2428</v>
      </c>
      <c r="G1368" s="31">
        <f t="shared" si="663"/>
        <v>64550.487639999999</v>
      </c>
      <c r="H1368" s="7">
        <f t="shared" si="663"/>
        <v>61757.603440000006</v>
      </c>
      <c r="I1368" s="31">
        <f t="shared" si="658"/>
        <v>67.390359225504596</v>
      </c>
      <c r="J1368" s="31">
        <f t="shared" si="659"/>
        <v>95.629252480915113</v>
      </c>
    </row>
    <row r="1369" spans="1:10" ht="38.25">
      <c r="A1369" s="43" t="s">
        <v>148</v>
      </c>
      <c r="B1369" s="44" t="s">
        <v>317</v>
      </c>
      <c r="C1369" s="44" t="s">
        <v>149</v>
      </c>
      <c r="D1369" s="31">
        <v>90723.3</v>
      </c>
      <c r="E1369" s="31">
        <f>E1370</f>
        <v>90723.257199999993</v>
      </c>
      <c r="F1369" s="31">
        <f t="shared" ref="F1369:H1369" si="664">F1370</f>
        <v>63854.3</v>
      </c>
      <c r="G1369" s="31">
        <f t="shared" si="664"/>
        <v>63854.3</v>
      </c>
      <c r="H1369" s="7">
        <f t="shared" si="664"/>
        <v>61071.826520000002</v>
      </c>
      <c r="I1369" s="31">
        <f t="shared" si="658"/>
        <v>67.316615832439496</v>
      </c>
      <c r="J1369" s="31">
        <f t="shared" si="659"/>
        <v>95.642464986696268</v>
      </c>
    </row>
    <row r="1370" spans="1:10">
      <c r="A1370" s="43" t="s">
        <v>150</v>
      </c>
      <c r="B1370" s="44" t="s">
        <v>317</v>
      </c>
      <c r="C1370" s="44" t="s">
        <v>151</v>
      </c>
      <c r="D1370" s="31">
        <v>90723.3</v>
      </c>
      <c r="E1370" s="31">
        <f>ведомство!H492</f>
        <v>90723.257199999993</v>
      </c>
      <c r="F1370" s="31">
        <f>ведомство!I492</f>
        <v>63854.3</v>
      </c>
      <c r="G1370" s="31">
        <f>ведомство!J492</f>
        <v>63854.3</v>
      </c>
      <c r="H1370" s="7">
        <f>ведомство!K492</f>
        <v>61071.826520000002</v>
      </c>
      <c r="I1370" s="31">
        <f t="shared" si="658"/>
        <v>67.316615832439496</v>
      </c>
      <c r="J1370" s="31">
        <f t="shared" si="659"/>
        <v>95.642464986696268</v>
      </c>
    </row>
    <row r="1371" spans="1:10">
      <c r="A1371" s="43" t="s">
        <v>152</v>
      </c>
      <c r="B1371" s="44" t="s">
        <v>317</v>
      </c>
      <c r="C1371" s="44" t="s">
        <v>153</v>
      </c>
      <c r="D1371" s="31">
        <v>539.4</v>
      </c>
      <c r="E1371" s="31">
        <f>E1372</f>
        <v>539.4</v>
      </c>
      <c r="F1371" s="31">
        <f t="shared" ref="F1371:H1371" si="665">F1372</f>
        <v>347</v>
      </c>
      <c r="G1371" s="31">
        <f t="shared" si="665"/>
        <v>347</v>
      </c>
      <c r="H1371" s="7">
        <f t="shared" si="665"/>
        <v>336.59354000000002</v>
      </c>
      <c r="I1371" s="31">
        <f t="shared" si="658"/>
        <v>62.401472005932526</v>
      </c>
      <c r="J1371" s="31">
        <f t="shared" si="659"/>
        <v>97.001020172910671</v>
      </c>
    </row>
    <row r="1372" spans="1:10" ht="25.5">
      <c r="A1372" s="43" t="s">
        <v>154</v>
      </c>
      <c r="B1372" s="44" t="s">
        <v>317</v>
      </c>
      <c r="C1372" s="44" t="s">
        <v>155</v>
      </c>
      <c r="D1372" s="31">
        <v>539.4</v>
      </c>
      <c r="E1372" s="31">
        <f>ведомство!H494</f>
        <v>539.4</v>
      </c>
      <c r="F1372" s="31">
        <f>ведомство!I494</f>
        <v>347</v>
      </c>
      <c r="G1372" s="31">
        <f>ведомство!J494</f>
        <v>347</v>
      </c>
      <c r="H1372" s="7">
        <f>ведомство!K494</f>
        <v>336.59354000000002</v>
      </c>
      <c r="I1372" s="31">
        <f t="shared" si="658"/>
        <v>62.401472005932526</v>
      </c>
      <c r="J1372" s="31">
        <f t="shared" si="659"/>
        <v>97.001020172910671</v>
      </c>
    </row>
    <row r="1373" spans="1:10">
      <c r="A1373" s="43" t="s">
        <v>156</v>
      </c>
      <c r="B1373" s="44" t="s">
        <v>317</v>
      </c>
      <c r="C1373" s="44" t="s">
        <v>157</v>
      </c>
      <c r="D1373" s="31">
        <v>378.9</v>
      </c>
      <c r="E1373" s="31">
        <f>E1374</f>
        <v>378.94279999999998</v>
      </c>
      <c r="F1373" s="31">
        <f t="shared" ref="F1373:H1373" si="666">F1374</f>
        <v>378.94279999999998</v>
      </c>
      <c r="G1373" s="31">
        <f t="shared" si="666"/>
        <v>349.18763999999999</v>
      </c>
      <c r="H1373" s="7">
        <f t="shared" si="666"/>
        <v>349.18338</v>
      </c>
      <c r="I1373" s="31">
        <f t="shared" si="658"/>
        <v>92.146725046629726</v>
      </c>
      <c r="J1373" s="31">
        <f t="shared" si="659"/>
        <v>92.146725046629726</v>
      </c>
    </row>
    <row r="1374" spans="1:10">
      <c r="A1374" s="43" t="s">
        <v>294</v>
      </c>
      <c r="B1374" s="44" t="s">
        <v>317</v>
      </c>
      <c r="C1374" s="44" t="s">
        <v>295</v>
      </c>
      <c r="D1374" s="31">
        <v>378.9</v>
      </c>
      <c r="E1374" s="31">
        <f>ведомство!H496</f>
        <v>378.94279999999998</v>
      </c>
      <c r="F1374" s="31">
        <f>ведомство!I496</f>
        <v>378.94279999999998</v>
      </c>
      <c r="G1374" s="31">
        <f>ведомство!J496</f>
        <v>349.18763999999999</v>
      </c>
      <c r="H1374" s="7">
        <f>ведомство!K496</f>
        <v>349.18338</v>
      </c>
      <c r="I1374" s="31">
        <f t="shared" si="658"/>
        <v>92.146725046629726</v>
      </c>
      <c r="J1374" s="31">
        <f t="shared" si="659"/>
        <v>92.146725046629726</v>
      </c>
    </row>
    <row r="1375" spans="1:10">
      <c r="A1375" s="40" t="s">
        <v>0</v>
      </c>
      <c r="B1375" s="65" t="s">
        <v>0</v>
      </c>
      <c r="C1375" s="41" t="s">
        <v>0</v>
      </c>
      <c r="D1375" s="42" t="s">
        <v>0</v>
      </c>
      <c r="E1375" s="42"/>
      <c r="F1375" s="42"/>
      <c r="G1375" s="42"/>
      <c r="H1375" s="5"/>
      <c r="I1375" s="31"/>
      <c r="J1375" s="31"/>
    </row>
    <row r="1376" spans="1:10" ht="25.5">
      <c r="A1376" s="40" t="s">
        <v>236</v>
      </c>
      <c r="B1376" s="41" t="s">
        <v>237</v>
      </c>
      <c r="C1376" s="41" t="s">
        <v>0</v>
      </c>
      <c r="D1376" s="42">
        <v>2829961</v>
      </c>
      <c r="E1376" s="42">
        <f>E1377+E1394</f>
        <v>2820846.0464500003</v>
      </c>
      <c r="F1376" s="42">
        <f t="shared" ref="F1376:H1376" si="667">F1377+F1394</f>
        <v>2249981.3145499998</v>
      </c>
      <c r="G1376" s="42">
        <f t="shared" si="667"/>
        <v>2247117.3171899999</v>
      </c>
      <c r="H1376" s="5">
        <f t="shared" si="667"/>
        <v>2239939.8792200005</v>
      </c>
      <c r="I1376" s="42">
        <f t="shared" si="658"/>
        <v>79.406668862305935</v>
      </c>
      <c r="J1376" s="42">
        <f t="shared" si="659"/>
        <v>99.553710279055906</v>
      </c>
    </row>
    <row r="1377" spans="1:10" ht="25.5">
      <c r="A1377" s="40" t="s">
        <v>238</v>
      </c>
      <c r="B1377" s="41" t="s">
        <v>239</v>
      </c>
      <c r="C1377" s="41" t="s">
        <v>0</v>
      </c>
      <c r="D1377" s="42">
        <v>208012.79999999999</v>
      </c>
      <c r="E1377" s="42">
        <f>E1378+E1381+E1384+E1387+E1390</f>
        <v>208012.761</v>
      </c>
      <c r="F1377" s="42">
        <f t="shared" ref="F1377:H1377" si="668">F1378+F1381+F1384+F1387+F1390</f>
        <v>28180.731240000001</v>
      </c>
      <c r="G1377" s="42">
        <f t="shared" si="668"/>
        <v>28125.73388</v>
      </c>
      <c r="H1377" s="5">
        <f t="shared" si="668"/>
        <v>28125.73388</v>
      </c>
      <c r="I1377" s="42">
        <f t="shared" si="658"/>
        <v>13.52115790626903</v>
      </c>
      <c r="J1377" s="42">
        <f t="shared" si="659"/>
        <v>99.804840550333424</v>
      </c>
    </row>
    <row r="1378" spans="1:10">
      <c r="A1378" s="43" t="s">
        <v>142</v>
      </c>
      <c r="B1378" s="44" t="s">
        <v>266</v>
      </c>
      <c r="C1378" s="44" t="s">
        <v>0</v>
      </c>
      <c r="D1378" s="31">
        <v>2112.8000000000002</v>
      </c>
      <c r="E1378" s="31">
        <f>E1379</f>
        <v>2112.761</v>
      </c>
      <c r="F1378" s="31">
        <f t="shared" ref="F1378:H1379" si="669">F1379</f>
        <v>0</v>
      </c>
      <c r="G1378" s="31">
        <f t="shared" si="669"/>
        <v>0</v>
      </c>
      <c r="H1378" s="7">
        <f t="shared" si="669"/>
        <v>0</v>
      </c>
      <c r="I1378" s="31">
        <f t="shared" si="658"/>
        <v>0</v>
      </c>
      <c r="J1378" s="31">
        <v>0</v>
      </c>
    </row>
    <row r="1379" spans="1:10">
      <c r="A1379" s="43" t="s">
        <v>105</v>
      </c>
      <c r="B1379" s="44" t="s">
        <v>266</v>
      </c>
      <c r="C1379" s="44" t="s">
        <v>106</v>
      </c>
      <c r="D1379" s="31">
        <v>2112.8000000000002</v>
      </c>
      <c r="E1379" s="31">
        <f>E1380</f>
        <v>2112.761</v>
      </c>
      <c r="F1379" s="31">
        <f t="shared" si="669"/>
        <v>0</v>
      </c>
      <c r="G1379" s="31">
        <f t="shared" si="669"/>
        <v>0</v>
      </c>
      <c r="H1379" s="7">
        <f t="shared" si="669"/>
        <v>0</v>
      </c>
      <c r="I1379" s="31">
        <f t="shared" si="658"/>
        <v>0</v>
      </c>
      <c r="J1379" s="31">
        <v>0</v>
      </c>
    </row>
    <row r="1380" spans="1:10">
      <c r="A1380" s="43" t="s">
        <v>144</v>
      </c>
      <c r="B1380" s="44" t="s">
        <v>266</v>
      </c>
      <c r="C1380" s="44" t="s">
        <v>145</v>
      </c>
      <c r="D1380" s="31">
        <v>2112.8000000000002</v>
      </c>
      <c r="E1380" s="31">
        <f>ведомство!H370</f>
        <v>2112.761</v>
      </c>
      <c r="F1380" s="31">
        <f>ведомство!I370</f>
        <v>0</v>
      </c>
      <c r="G1380" s="31">
        <f>ведомство!J370</f>
        <v>0</v>
      </c>
      <c r="H1380" s="7">
        <f>ведомство!K370</f>
        <v>0</v>
      </c>
      <c r="I1380" s="31">
        <f t="shared" si="658"/>
        <v>0</v>
      </c>
      <c r="J1380" s="31">
        <v>0</v>
      </c>
    </row>
    <row r="1381" spans="1:10" ht="25.5">
      <c r="A1381" s="43" t="s">
        <v>240</v>
      </c>
      <c r="B1381" s="44" t="s">
        <v>241</v>
      </c>
      <c r="C1381" s="44" t="s">
        <v>0</v>
      </c>
      <c r="D1381" s="31">
        <v>900</v>
      </c>
      <c r="E1381" s="31">
        <f>E1382</f>
        <v>900</v>
      </c>
      <c r="F1381" s="31">
        <f t="shared" ref="F1381:H1382" si="670">F1382</f>
        <v>900</v>
      </c>
      <c r="G1381" s="31">
        <f t="shared" si="670"/>
        <v>845.00264000000004</v>
      </c>
      <c r="H1381" s="7">
        <f t="shared" si="670"/>
        <v>845.00264000000004</v>
      </c>
      <c r="I1381" s="31">
        <f t="shared" si="658"/>
        <v>93.889182222222217</v>
      </c>
      <c r="J1381" s="31">
        <f t="shared" si="659"/>
        <v>93.889182222222217</v>
      </c>
    </row>
    <row r="1382" spans="1:10">
      <c r="A1382" s="43" t="s">
        <v>152</v>
      </c>
      <c r="B1382" s="44" t="s">
        <v>241</v>
      </c>
      <c r="C1382" s="44" t="s">
        <v>153</v>
      </c>
      <c r="D1382" s="31">
        <v>900</v>
      </c>
      <c r="E1382" s="31">
        <f>E1383</f>
        <v>900</v>
      </c>
      <c r="F1382" s="31">
        <f t="shared" si="670"/>
        <v>900</v>
      </c>
      <c r="G1382" s="31">
        <f t="shared" si="670"/>
        <v>845.00264000000004</v>
      </c>
      <c r="H1382" s="7">
        <f t="shared" si="670"/>
        <v>845.00264000000004</v>
      </c>
      <c r="I1382" s="31">
        <f t="shared" si="658"/>
        <v>93.889182222222217</v>
      </c>
      <c r="J1382" s="31">
        <f t="shared" si="659"/>
        <v>93.889182222222217</v>
      </c>
    </row>
    <row r="1383" spans="1:10" ht="25.5">
      <c r="A1383" s="43" t="s">
        <v>154</v>
      </c>
      <c r="B1383" s="44" t="s">
        <v>241</v>
      </c>
      <c r="C1383" s="44" t="s">
        <v>155</v>
      </c>
      <c r="D1383" s="31">
        <v>900</v>
      </c>
      <c r="E1383" s="31">
        <f>ведомство!H282</f>
        <v>900</v>
      </c>
      <c r="F1383" s="31">
        <f>ведомство!I282</f>
        <v>900</v>
      </c>
      <c r="G1383" s="31">
        <f>ведомство!J282</f>
        <v>845.00264000000004</v>
      </c>
      <c r="H1383" s="7">
        <f>ведомство!K282</f>
        <v>845.00264000000004</v>
      </c>
      <c r="I1383" s="31">
        <f t="shared" si="658"/>
        <v>93.889182222222217</v>
      </c>
      <c r="J1383" s="31">
        <f t="shared" si="659"/>
        <v>93.889182222222217</v>
      </c>
    </row>
    <row r="1384" spans="1:10" ht="38.25">
      <c r="A1384" s="43" t="s">
        <v>267</v>
      </c>
      <c r="B1384" s="44" t="s">
        <v>268</v>
      </c>
      <c r="C1384" s="44" t="s">
        <v>0</v>
      </c>
      <c r="D1384" s="31">
        <v>30000</v>
      </c>
      <c r="E1384" s="31">
        <f>E1385</f>
        <v>30000</v>
      </c>
      <c r="F1384" s="31">
        <f t="shared" ref="F1384:H1385" si="671">F1385</f>
        <v>0</v>
      </c>
      <c r="G1384" s="31">
        <f t="shared" si="671"/>
        <v>0</v>
      </c>
      <c r="H1384" s="7">
        <f t="shared" si="671"/>
        <v>0</v>
      </c>
      <c r="I1384" s="31">
        <f t="shared" si="658"/>
        <v>0</v>
      </c>
      <c r="J1384" s="31">
        <v>0</v>
      </c>
    </row>
    <row r="1385" spans="1:10">
      <c r="A1385" s="43" t="s">
        <v>160</v>
      </c>
      <c r="B1385" s="44" t="s">
        <v>268</v>
      </c>
      <c r="C1385" s="44" t="s">
        <v>161</v>
      </c>
      <c r="D1385" s="31">
        <v>30000</v>
      </c>
      <c r="E1385" s="31">
        <f>E1386</f>
        <v>30000</v>
      </c>
      <c r="F1385" s="31">
        <f t="shared" si="671"/>
        <v>0</v>
      </c>
      <c r="G1385" s="31">
        <f t="shared" si="671"/>
        <v>0</v>
      </c>
      <c r="H1385" s="7">
        <f t="shared" si="671"/>
        <v>0</v>
      </c>
      <c r="I1385" s="31">
        <f t="shared" si="658"/>
        <v>0</v>
      </c>
      <c r="J1385" s="31">
        <v>0</v>
      </c>
    </row>
    <row r="1386" spans="1:10" ht="25.5">
      <c r="A1386" s="43" t="s">
        <v>269</v>
      </c>
      <c r="B1386" s="44" t="s">
        <v>268</v>
      </c>
      <c r="C1386" s="44" t="s">
        <v>270</v>
      </c>
      <c r="D1386" s="31">
        <v>30000</v>
      </c>
      <c r="E1386" s="31">
        <f>ведомство!H373</f>
        <v>30000</v>
      </c>
      <c r="F1386" s="31">
        <f>ведомство!I373</f>
        <v>0</v>
      </c>
      <c r="G1386" s="31">
        <f>ведомство!J373</f>
        <v>0</v>
      </c>
      <c r="H1386" s="7">
        <f>ведомство!K373</f>
        <v>0</v>
      </c>
      <c r="I1386" s="31">
        <f t="shared" si="658"/>
        <v>0</v>
      </c>
      <c r="J1386" s="31">
        <v>0</v>
      </c>
    </row>
    <row r="1387" spans="1:10" ht="25.5">
      <c r="A1387" s="43" t="s">
        <v>271</v>
      </c>
      <c r="B1387" s="44" t="s">
        <v>272</v>
      </c>
      <c r="C1387" s="44" t="s">
        <v>0</v>
      </c>
      <c r="D1387" s="31">
        <v>105000</v>
      </c>
      <c r="E1387" s="31">
        <f>E1388</f>
        <v>105000</v>
      </c>
      <c r="F1387" s="31">
        <f t="shared" ref="F1387:H1388" si="672">F1388</f>
        <v>27280.731240000001</v>
      </c>
      <c r="G1387" s="31">
        <f t="shared" si="672"/>
        <v>27280.731240000001</v>
      </c>
      <c r="H1387" s="7">
        <f t="shared" si="672"/>
        <v>27280.731240000001</v>
      </c>
      <c r="I1387" s="31">
        <f t="shared" si="658"/>
        <v>25.981648800000002</v>
      </c>
      <c r="J1387" s="31">
        <f t="shared" si="659"/>
        <v>100</v>
      </c>
    </row>
    <row r="1388" spans="1:10">
      <c r="A1388" s="43" t="s">
        <v>105</v>
      </c>
      <c r="B1388" s="44" t="s">
        <v>272</v>
      </c>
      <c r="C1388" s="44" t="s">
        <v>106</v>
      </c>
      <c r="D1388" s="31">
        <v>105000</v>
      </c>
      <c r="E1388" s="31">
        <f>E1389</f>
        <v>105000</v>
      </c>
      <c r="F1388" s="31">
        <f t="shared" si="672"/>
        <v>27280.731240000001</v>
      </c>
      <c r="G1388" s="31">
        <f t="shared" si="672"/>
        <v>27280.731240000001</v>
      </c>
      <c r="H1388" s="7">
        <f t="shared" si="672"/>
        <v>27280.731240000001</v>
      </c>
      <c r="I1388" s="31">
        <f t="shared" si="658"/>
        <v>25.981648800000002</v>
      </c>
      <c r="J1388" s="31">
        <f t="shared" si="659"/>
        <v>100</v>
      </c>
    </row>
    <row r="1389" spans="1:10">
      <c r="A1389" s="43" t="s">
        <v>144</v>
      </c>
      <c r="B1389" s="44" t="s">
        <v>272</v>
      </c>
      <c r="C1389" s="44" t="s">
        <v>145</v>
      </c>
      <c r="D1389" s="31">
        <v>105000</v>
      </c>
      <c r="E1389" s="31">
        <f>ведомство!H376</f>
        <v>105000</v>
      </c>
      <c r="F1389" s="31">
        <f>ведомство!I376</f>
        <v>27280.731240000001</v>
      </c>
      <c r="G1389" s="31">
        <f>ведомство!J376</f>
        <v>27280.731240000001</v>
      </c>
      <c r="H1389" s="7">
        <f>ведомство!K376</f>
        <v>27280.731240000001</v>
      </c>
      <c r="I1389" s="31">
        <f t="shared" si="658"/>
        <v>25.981648800000002</v>
      </c>
      <c r="J1389" s="31">
        <f t="shared" si="659"/>
        <v>100</v>
      </c>
    </row>
    <row r="1390" spans="1:10" ht="38.25">
      <c r="A1390" s="43" t="s">
        <v>273</v>
      </c>
      <c r="B1390" s="44" t="s">
        <v>274</v>
      </c>
      <c r="C1390" s="44" t="s">
        <v>0</v>
      </c>
      <c r="D1390" s="31">
        <v>70000</v>
      </c>
      <c r="E1390" s="31">
        <f>E1391</f>
        <v>70000</v>
      </c>
      <c r="F1390" s="31">
        <f t="shared" ref="F1390:H1391" si="673">F1391</f>
        <v>0</v>
      </c>
      <c r="G1390" s="31">
        <f t="shared" si="673"/>
        <v>0</v>
      </c>
      <c r="H1390" s="7">
        <f t="shared" si="673"/>
        <v>0</v>
      </c>
      <c r="I1390" s="31">
        <f t="shared" si="658"/>
        <v>0</v>
      </c>
      <c r="J1390" s="31">
        <v>0</v>
      </c>
    </row>
    <row r="1391" spans="1:10">
      <c r="A1391" s="43" t="s">
        <v>105</v>
      </c>
      <c r="B1391" s="44" t="s">
        <v>274</v>
      </c>
      <c r="C1391" s="44" t="s">
        <v>106</v>
      </c>
      <c r="D1391" s="31">
        <v>70000</v>
      </c>
      <c r="E1391" s="31">
        <f>E1392</f>
        <v>70000</v>
      </c>
      <c r="F1391" s="31">
        <f t="shared" si="673"/>
        <v>0</v>
      </c>
      <c r="G1391" s="31">
        <f t="shared" si="673"/>
        <v>0</v>
      </c>
      <c r="H1391" s="7">
        <f t="shared" si="673"/>
        <v>0</v>
      </c>
      <c r="I1391" s="31">
        <f t="shared" si="658"/>
        <v>0</v>
      </c>
      <c r="J1391" s="31">
        <v>0</v>
      </c>
    </row>
    <row r="1392" spans="1:10">
      <c r="A1392" s="43" t="s">
        <v>144</v>
      </c>
      <c r="B1392" s="44" t="s">
        <v>274</v>
      </c>
      <c r="C1392" s="44" t="s">
        <v>145</v>
      </c>
      <c r="D1392" s="31">
        <v>70000</v>
      </c>
      <c r="E1392" s="31">
        <f>ведомство!H379</f>
        <v>70000</v>
      </c>
      <c r="F1392" s="31">
        <f>ведомство!I379</f>
        <v>0</v>
      </c>
      <c r="G1392" s="31">
        <f>ведомство!J379</f>
        <v>0</v>
      </c>
      <c r="H1392" s="7">
        <f>ведомство!K379</f>
        <v>0</v>
      </c>
      <c r="I1392" s="31">
        <f t="shared" si="658"/>
        <v>0</v>
      </c>
      <c r="J1392" s="31">
        <v>0</v>
      </c>
    </row>
    <row r="1393" spans="1:10">
      <c r="A1393" s="40" t="s">
        <v>0</v>
      </c>
      <c r="B1393" s="65" t="s">
        <v>0</v>
      </c>
      <c r="C1393" s="41" t="s">
        <v>0</v>
      </c>
      <c r="D1393" s="42" t="s">
        <v>0</v>
      </c>
      <c r="E1393" s="42"/>
      <c r="F1393" s="42"/>
      <c r="G1393" s="42"/>
      <c r="H1393" s="5"/>
      <c r="I1393" s="31"/>
      <c r="J1393" s="31"/>
    </row>
    <row r="1394" spans="1:10" ht="25.5">
      <c r="A1394" s="40" t="s">
        <v>242</v>
      </c>
      <c r="B1394" s="41" t="s">
        <v>243</v>
      </c>
      <c r="C1394" s="41" t="s">
        <v>0</v>
      </c>
      <c r="D1394" s="42">
        <v>2621948.2000000002</v>
      </c>
      <c r="E1394" s="42">
        <f>E1395+E1404+E1407+E1411+E1414+E1418+E1420+E1423+E1426+E1429+E1432</f>
        <v>2612833.2854500003</v>
      </c>
      <c r="F1394" s="42">
        <f t="shared" ref="F1394:H1394" si="674">F1395+F1404+F1407+F1411+F1414+F1418+F1420+F1423+F1426+F1429+F1432</f>
        <v>2221800.5833099997</v>
      </c>
      <c r="G1394" s="42">
        <f t="shared" si="674"/>
        <v>2218991.5833099997</v>
      </c>
      <c r="H1394" s="5">
        <f t="shared" si="674"/>
        <v>2211814.1453400003</v>
      </c>
      <c r="I1394" s="42">
        <f t="shared" si="658"/>
        <v>84.65194307102783</v>
      </c>
      <c r="J1394" s="42">
        <f t="shared" si="659"/>
        <v>99.550525009084225</v>
      </c>
    </row>
    <row r="1395" spans="1:10">
      <c r="A1395" s="43" t="s">
        <v>146</v>
      </c>
      <c r="B1395" s="44" t="s">
        <v>244</v>
      </c>
      <c r="C1395" s="44" t="s">
        <v>0</v>
      </c>
      <c r="D1395" s="31">
        <v>104482.2</v>
      </c>
      <c r="E1395" s="31">
        <f t="shared" ref="E1395" si="675">E1396+E1398+E1400+E1402</f>
        <v>103809.4</v>
      </c>
      <c r="F1395" s="31">
        <f t="shared" ref="F1395:H1395" si="676">F1396+F1398+F1400+F1402</f>
        <v>80824.536670000001</v>
      </c>
      <c r="G1395" s="31">
        <f t="shared" si="676"/>
        <v>78015.536670000001</v>
      </c>
      <c r="H1395" s="7">
        <f t="shared" si="676"/>
        <v>70838.294839999988</v>
      </c>
      <c r="I1395" s="31">
        <f t="shared" si="658"/>
        <v>68.238805772887616</v>
      </c>
      <c r="J1395" s="31">
        <f t="shared" si="659"/>
        <v>87.644541816833382</v>
      </c>
    </row>
    <row r="1396" spans="1:10" ht="38.25">
      <c r="A1396" s="43" t="s">
        <v>148</v>
      </c>
      <c r="B1396" s="44" t="s">
        <v>244</v>
      </c>
      <c r="C1396" s="44" t="s">
        <v>149</v>
      </c>
      <c r="D1396" s="31">
        <v>96628.1</v>
      </c>
      <c r="E1396" s="31">
        <f>E1397</f>
        <v>95965.299999999988</v>
      </c>
      <c r="F1396" s="31">
        <f t="shared" ref="F1396:H1396" si="677">F1397</f>
        <v>74288</v>
      </c>
      <c r="G1396" s="31">
        <f t="shared" si="677"/>
        <v>72388</v>
      </c>
      <c r="H1396" s="7">
        <f t="shared" si="677"/>
        <v>66086.186489999993</v>
      </c>
      <c r="I1396" s="31">
        <f t="shared" si="658"/>
        <v>68.864669302341568</v>
      </c>
      <c r="J1396" s="31">
        <f t="shared" si="659"/>
        <v>88.959436907710526</v>
      </c>
    </row>
    <row r="1397" spans="1:10">
      <c r="A1397" s="43" t="s">
        <v>150</v>
      </c>
      <c r="B1397" s="44" t="s">
        <v>244</v>
      </c>
      <c r="C1397" s="44" t="s">
        <v>151</v>
      </c>
      <c r="D1397" s="31">
        <v>96628.1</v>
      </c>
      <c r="E1397" s="31">
        <f>ведомство!H286+ведомство!H2743</f>
        <v>95965.299999999988</v>
      </c>
      <c r="F1397" s="31">
        <f>ведомство!I286+ведомство!I2743</f>
        <v>74288</v>
      </c>
      <c r="G1397" s="31">
        <f>ведомство!J286+ведомство!J2743</f>
        <v>72388</v>
      </c>
      <c r="H1397" s="7">
        <f>ведомство!K286+ведомство!K2743</f>
        <v>66086.186489999993</v>
      </c>
      <c r="I1397" s="31">
        <f t="shared" si="658"/>
        <v>68.864669302341568</v>
      </c>
      <c r="J1397" s="31">
        <f t="shared" si="659"/>
        <v>88.959436907710526</v>
      </c>
    </row>
    <row r="1398" spans="1:10">
      <c r="A1398" s="43" t="s">
        <v>152</v>
      </c>
      <c r="B1398" s="44" t="s">
        <v>244</v>
      </c>
      <c r="C1398" s="44" t="s">
        <v>153</v>
      </c>
      <c r="D1398" s="31">
        <v>7819.5</v>
      </c>
      <c r="E1398" s="31">
        <f>E1399</f>
        <v>7809.5</v>
      </c>
      <c r="F1398" s="31">
        <f t="shared" ref="F1398:H1398" si="678">F1399</f>
        <v>6503</v>
      </c>
      <c r="G1398" s="31">
        <f t="shared" si="678"/>
        <v>5594</v>
      </c>
      <c r="H1398" s="7">
        <f t="shared" si="678"/>
        <v>4721.57168</v>
      </c>
      <c r="I1398" s="31">
        <f t="shared" si="658"/>
        <v>60.459333888213074</v>
      </c>
      <c r="J1398" s="31">
        <f t="shared" si="659"/>
        <v>72.606053821313239</v>
      </c>
    </row>
    <row r="1399" spans="1:10" ht="25.5">
      <c r="A1399" s="43" t="s">
        <v>154</v>
      </c>
      <c r="B1399" s="44" t="s">
        <v>244</v>
      </c>
      <c r="C1399" s="44" t="s">
        <v>155</v>
      </c>
      <c r="D1399" s="31">
        <v>7819.5</v>
      </c>
      <c r="E1399" s="31">
        <f>ведомство!H2745+ведомство!H288</f>
        <v>7809.5</v>
      </c>
      <c r="F1399" s="31">
        <f>ведомство!I2745+ведомство!I288</f>
        <v>6503</v>
      </c>
      <c r="G1399" s="31">
        <f>ведомство!J2745+ведомство!J288</f>
        <v>5594</v>
      </c>
      <c r="H1399" s="7">
        <f>ведомство!K2745+ведомство!K288</f>
        <v>4721.57168</v>
      </c>
      <c r="I1399" s="31">
        <f t="shared" si="658"/>
        <v>60.459333888213074</v>
      </c>
      <c r="J1399" s="31">
        <f t="shared" si="659"/>
        <v>72.606053821313239</v>
      </c>
    </row>
    <row r="1400" spans="1:10">
      <c r="A1400" s="43" t="s">
        <v>156</v>
      </c>
      <c r="B1400" s="44" t="s">
        <v>244</v>
      </c>
      <c r="C1400" s="44" t="s">
        <v>157</v>
      </c>
      <c r="D1400" s="31">
        <v>30</v>
      </c>
      <c r="E1400" s="31">
        <f>E1401</f>
        <v>30</v>
      </c>
      <c r="F1400" s="31">
        <f t="shared" ref="F1400:H1400" si="679">F1401</f>
        <v>30</v>
      </c>
      <c r="G1400" s="31">
        <f t="shared" si="679"/>
        <v>30</v>
      </c>
      <c r="H1400" s="7">
        <f t="shared" si="679"/>
        <v>30</v>
      </c>
      <c r="I1400" s="31">
        <f t="shared" si="658"/>
        <v>100</v>
      </c>
      <c r="J1400" s="31">
        <f t="shared" si="659"/>
        <v>100</v>
      </c>
    </row>
    <row r="1401" spans="1:10">
      <c r="A1401" s="43" t="s">
        <v>158</v>
      </c>
      <c r="B1401" s="44" t="s">
        <v>244</v>
      </c>
      <c r="C1401" s="44" t="s">
        <v>159</v>
      </c>
      <c r="D1401" s="31">
        <v>30</v>
      </c>
      <c r="E1401" s="31">
        <f>ведомство!H290</f>
        <v>30</v>
      </c>
      <c r="F1401" s="31">
        <f>ведомство!I290</f>
        <v>30</v>
      </c>
      <c r="G1401" s="31">
        <f>ведомство!J290</f>
        <v>30</v>
      </c>
      <c r="H1401" s="7">
        <f>ведомство!K290</f>
        <v>30</v>
      </c>
      <c r="I1401" s="31">
        <f t="shared" si="658"/>
        <v>100</v>
      </c>
      <c r="J1401" s="31">
        <f t="shared" si="659"/>
        <v>100</v>
      </c>
    </row>
    <row r="1402" spans="1:10">
      <c r="A1402" s="43" t="s">
        <v>160</v>
      </c>
      <c r="B1402" s="44" t="s">
        <v>244</v>
      </c>
      <c r="C1402" s="44" t="s">
        <v>161</v>
      </c>
      <c r="D1402" s="31">
        <v>4.5999999999999996</v>
      </c>
      <c r="E1402" s="31">
        <f>E1403</f>
        <v>4.5999999999999996</v>
      </c>
      <c r="F1402" s="31">
        <f t="shared" ref="F1402:H1402" si="680">F1403</f>
        <v>3.53667</v>
      </c>
      <c r="G1402" s="31">
        <f t="shared" si="680"/>
        <v>3.53667</v>
      </c>
      <c r="H1402" s="7">
        <f t="shared" si="680"/>
        <v>0.53666999999999998</v>
      </c>
      <c r="I1402" s="31">
        <f t="shared" si="658"/>
        <v>11.666739130434783</v>
      </c>
      <c r="J1402" s="31">
        <f t="shared" si="659"/>
        <v>15.174443756414933</v>
      </c>
    </row>
    <row r="1403" spans="1:10">
      <c r="A1403" s="43" t="s">
        <v>162</v>
      </c>
      <c r="B1403" s="44" t="s">
        <v>244</v>
      </c>
      <c r="C1403" s="44" t="s">
        <v>163</v>
      </c>
      <c r="D1403" s="31">
        <v>4.5999999999999996</v>
      </c>
      <c r="E1403" s="31">
        <f>ведомство!H292</f>
        <v>4.5999999999999996</v>
      </c>
      <c r="F1403" s="31">
        <f>ведомство!I292</f>
        <v>3.53667</v>
      </c>
      <c r="G1403" s="31">
        <f>ведомство!J292</f>
        <v>3.53667</v>
      </c>
      <c r="H1403" s="7">
        <f>ведомство!K292</f>
        <v>0.53666999999999998</v>
      </c>
      <c r="I1403" s="31">
        <f t="shared" si="658"/>
        <v>11.666739130434783</v>
      </c>
      <c r="J1403" s="31">
        <f t="shared" si="659"/>
        <v>15.174443756414933</v>
      </c>
    </row>
    <row r="1404" spans="1:10">
      <c r="A1404" s="43" t="s">
        <v>275</v>
      </c>
      <c r="B1404" s="44" t="s">
        <v>276</v>
      </c>
      <c r="C1404" s="44" t="s">
        <v>0</v>
      </c>
      <c r="D1404" s="31">
        <v>30</v>
      </c>
      <c r="E1404" s="31">
        <f>E1405</f>
        <v>927.29998000000001</v>
      </c>
      <c r="F1404" s="31">
        <f t="shared" ref="F1404:H1405" si="681">F1405</f>
        <v>927.29998000000001</v>
      </c>
      <c r="G1404" s="31">
        <f t="shared" si="681"/>
        <v>927.29998000000001</v>
      </c>
      <c r="H1404" s="7">
        <f t="shared" si="681"/>
        <v>927.29998000000001</v>
      </c>
      <c r="I1404" s="31">
        <f t="shared" si="658"/>
        <v>100</v>
      </c>
      <c r="J1404" s="31">
        <f t="shared" si="659"/>
        <v>100</v>
      </c>
    </row>
    <row r="1405" spans="1:10">
      <c r="A1405" s="43" t="s">
        <v>160</v>
      </c>
      <c r="B1405" s="44" t="s">
        <v>276</v>
      </c>
      <c r="C1405" s="44" t="s">
        <v>161</v>
      </c>
      <c r="D1405" s="31">
        <v>30</v>
      </c>
      <c r="E1405" s="31">
        <f>E1406</f>
        <v>927.29998000000001</v>
      </c>
      <c r="F1405" s="31">
        <f t="shared" si="681"/>
        <v>927.29998000000001</v>
      </c>
      <c r="G1405" s="31">
        <f t="shared" si="681"/>
        <v>927.29998000000001</v>
      </c>
      <c r="H1405" s="7">
        <f t="shared" si="681"/>
        <v>927.29998000000001</v>
      </c>
      <c r="I1405" s="31">
        <f t="shared" si="658"/>
        <v>100</v>
      </c>
      <c r="J1405" s="31">
        <f t="shared" si="659"/>
        <v>100</v>
      </c>
    </row>
    <row r="1406" spans="1:10">
      <c r="A1406" s="43" t="s">
        <v>277</v>
      </c>
      <c r="B1406" s="44" t="s">
        <v>276</v>
      </c>
      <c r="C1406" s="44" t="s">
        <v>278</v>
      </c>
      <c r="D1406" s="31">
        <v>30</v>
      </c>
      <c r="E1406" s="31">
        <f>ведомство!H383</f>
        <v>927.29998000000001</v>
      </c>
      <c r="F1406" s="31">
        <f>ведомство!I383</f>
        <v>927.29998000000001</v>
      </c>
      <c r="G1406" s="31">
        <f>ведомство!J383</f>
        <v>927.29998000000001</v>
      </c>
      <c r="H1406" s="7">
        <f>ведомство!K383</f>
        <v>927.29998000000001</v>
      </c>
      <c r="I1406" s="31">
        <f t="shared" si="658"/>
        <v>100</v>
      </c>
      <c r="J1406" s="31">
        <f t="shared" si="659"/>
        <v>100</v>
      </c>
    </row>
    <row r="1407" spans="1:10">
      <c r="A1407" s="43" t="s">
        <v>128</v>
      </c>
      <c r="B1407" s="44" t="s">
        <v>245</v>
      </c>
      <c r="C1407" s="44" t="s">
        <v>0</v>
      </c>
      <c r="D1407" s="31">
        <v>42979.7</v>
      </c>
      <c r="E1407" s="31">
        <f>E1408</f>
        <v>34537.599999999999</v>
      </c>
      <c r="F1407" s="31">
        <f t="shared" ref="F1407:H1407" si="682">F1408</f>
        <v>26228.063999999998</v>
      </c>
      <c r="G1407" s="31">
        <f t="shared" si="682"/>
        <v>26228.063999999998</v>
      </c>
      <c r="H1407" s="7">
        <f t="shared" si="682"/>
        <v>26228.063999999998</v>
      </c>
      <c r="I1407" s="31">
        <f t="shared" si="658"/>
        <v>75.940609654405634</v>
      </c>
      <c r="J1407" s="31">
        <f t="shared" si="659"/>
        <v>100</v>
      </c>
    </row>
    <row r="1408" spans="1:10" ht="25.5">
      <c r="A1408" s="43" t="s">
        <v>130</v>
      </c>
      <c r="B1408" s="44" t="s">
        <v>245</v>
      </c>
      <c r="C1408" s="44" t="s">
        <v>131</v>
      </c>
      <c r="D1408" s="31">
        <v>42979.7</v>
      </c>
      <c r="E1408" s="31">
        <f>E1409+E1410</f>
        <v>34537.599999999999</v>
      </c>
      <c r="F1408" s="31">
        <f t="shared" ref="F1408:H1408" si="683">F1409+F1410</f>
        <v>26228.063999999998</v>
      </c>
      <c r="G1408" s="31">
        <f t="shared" si="683"/>
        <v>26228.063999999998</v>
      </c>
      <c r="H1408" s="7">
        <f t="shared" si="683"/>
        <v>26228.063999999998</v>
      </c>
      <c r="I1408" s="31">
        <f t="shared" si="658"/>
        <v>75.940609654405634</v>
      </c>
      <c r="J1408" s="31">
        <f t="shared" si="659"/>
        <v>100</v>
      </c>
    </row>
    <row r="1409" spans="1:10">
      <c r="A1409" s="43" t="s">
        <v>132</v>
      </c>
      <c r="B1409" s="44" t="s">
        <v>245</v>
      </c>
      <c r="C1409" s="44" t="s">
        <v>133</v>
      </c>
      <c r="D1409" s="31">
        <v>42579.7</v>
      </c>
      <c r="E1409" s="31">
        <f>ведомство!H305+ведомство!H316</f>
        <v>34137.599999999999</v>
      </c>
      <c r="F1409" s="31">
        <f>ведомство!I305+ведомство!I316</f>
        <v>25928.063999999998</v>
      </c>
      <c r="G1409" s="31">
        <f>ведомство!J305+ведомство!J316</f>
        <v>25928.063999999998</v>
      </c>
      <c r="H1409" s="7">
        <f>ведомство!K305+ведомство!K316</f>
        <v>25928.063999999998</v>
      </c>
      <c r="I1409" s="31">
        <f t="shared" si="658"/>
        <v>75.951631046119246</v>
      </c>
      <c r="J1409" s="31">
        <f t="shared" si="659"/>
        <v>100</v>
      </c>
    </row>
    <row r="1410" spans="1:10">
      <c r="A1410" s="43" t="s">
        <v>165</v>
      </c>
      <c r="B1410" s="44" t="s">
        <v>245</v>
      </c>
      <c r="C1410" s="44" t="s">
        <v>166</v>
      </c>
      <c r="D1410" s="31">
        <v>400</v>
      </c>
      <c r="E1410" s="31">
        <f>ведомство!H324</f>
        <v>400</v>
      </c>
      <c r="F1410" s="31">
        <f>ведомство!I324</f>
        <v>300</v>
      </c>
      <c r="G1410" s="31">
        <f>ведомство!J324</f>
        <v>300</v>
      </c>
      <c r="H1410" s="7">
        <f>ведомство!K324</f>
        <v>300</v>
      </c>
      <c r="I1410" s="31">
        <f t="shared" si="658"/>
        <v>75</v>
      </c>
      <c r="J1410" s="31">
        <f t="shared" si="659"/>
        <v>100</v>
      </c>
    </row>
    <row r="1411" spans="1:10" ht="38.25">
      <c r="A1411" s="43" t="s">
        <v>279</v>
      </c>
      <c r="B1411" s="44" t="s">
        <v>280</v>
      </c>
      <c r="C1411" s="44" t="s">
        <v>0</v>
      </c>
      <c r="D1411" s="31">
        <v>73955.5</v>
      </c>
      <c r="E1411" s="31">
        <f>E1412</f>
        <v>73955.5</v>
      </c>
      <c r="F1411" s="31">
        <f t="shared" ref="F1411:H1412" si="684">F1412</f>
        <v>59208.20016</v>
      </c>
      <c r="G1411" s="31">
        <f t="shared" si="684"/>
        <v>59208.20016</v>
      </c>
      <c r="H1411" s="7">
        <f t="shared" si="684"/>
        <v>59208.20016</v>
      </c>
      <c r="I1411" s="31">
        <f t="shared" si="658"/>
        <v>80.059225020451493</v>
      </c>
      <c r="J1411" s="31">
        <f t="shared" si="659"/>
        <v>100</v>
      </c>
    </row>
    <row r="1412" spans="1:10">
      <c r="A1412" s="43" t="s">
        <v>160</v>
      </c>
      <c r="B1412" s="44" t="s">
        <v>280</v>
      </c>
      <c r="C1412" s="44" t="s">
        <v>161</v>
      </c>
      <c r="D1412" s="31">
        <v>73955.5</v>
      </c>
      <c r="E1412" s="31">
        <f>E1413</f>
        <v>73955.5</v>
      </c>
      <c r="F1412" s="31">
        <f t="shared" si="684"/>
        <v>59208.20016</v>
      </c>
      <c r="G1412" s="31">
        <f t="shared" si="684"/>
        <v>59208.20016</v>
      </c>
      <c r="H1412" s="7">
        <f t="shared" si="684"/>
        <v>59208.20016</v>
      </c>
      <c r="I1412" s="31">
        <f t="shared" si="658"/>
        <v>80.059225020451493</v>
      </c>
      <c r="J1412" s="31">
        <f t="shared" si="659"/>
        <v>100</v>
      </c>
    </row>
    <row r="1413" spans="1:10" ht="25.5">
      <c r="A1413" s="43" t="s">
        <v>269</v>
      </c>
      <c r="B1413" s="44" t="s">
        <v>280</v>
      </c>
      <c r="C1413" s="44" t="s">
        <v>270</v>
      </c>
      <c r="D1413" s="31">
        <v>73955.5</v>
      </c>
      <c r="E1413" s="31">
        <f>ведомство!H386</f>
        <v>73955.5</v>
      </c>
      <c r="F1413" s="31">
        <f>ведомство!I386</f>
        <v>59208.20016</v>
      </c>
      <c r="G1413" s="31">
        <f>ведомство!J386</f>
        <v>59208.20016</v>
      </c>
      <c r="H1413" s="7">
        <f>ведомство!K386</f>
        <v>59208.20016</v>
      </c>
      <c r="I1413" s="31">
        <f t="shared" si="658"/>
        <v>80.059225020451493</v>
      </c>
      <c r="J1413" s="31">
        <f t="shared" si="659"/>
        <v>100</v>
      </c>
    </row>
    <row r="1414" spans="1:10" ht="38.25">
      <c r="A1414" s="43" t="s">
        <v>281</v>
      </c>
      <c r="B1414" s="44" t="s">
        <v>282</v>
      </c>
      <c r="C1414" s="44" t="s">
        <v>0</v>
      </c>
      <c r="D1414" s="31">
        <v>689531.1</v>
      </c>
      <c r="E1414" s="31">
        <f>E1415</f>
        <v>689531.11401999998</v>
      </c>
      <c r="F1414" s="31">
        <f t="shared" ref="F1414:H1415" si="685">F1415</f>
        <v>638277.58640000003</v>
      </c>
      <c r="G1414" s="31">
        <f t="shared" si="685"/>
        <v>638277.58640000003</v>
      </c>
      <c r="H1414" s="7">
        <f t="shared" si="685"/>
        <v>638277.58640000003</v>
      </c>
      <c r="I1414" s="31">
        <f t="shared" si="658"/>
        <v>92.566901394602866</v>
      </c>
      <c r="J1414" s="31">
        <f t="shared" si="659"/>
        <v>100</v>
      </c>
    </row>
    <row r="1415" spans="1:10">
      <c r="A1415" s="43" t="s">
        <v>160</v>
      </c>
      <c r="B1415" s="44" t="s">
        <v>282</v>
      </c>
      <c r="C1415" s="44" t="s">
        <v>161</v>
      </c>
      <c r="D1415" s="31">
        <v>689531.1</v>
      </c>
      <c r="E1415" s="31">
        <f>E1416</f>
        <v>689531.11401999998</v>
      </c>
      <c r="F1415" s="31">
        <f t="shared" si="685"/>
        <v>638277.58640000003</v>
      </c>
      <c r="G1415" s="31">
        <f t="shared" si="685"/>
        <v>638277.58640000003</v>
      </c>
      <c r="H1415" s="7">
        <f t="shared" si="685"/>
        <v>638277.58640000003</v>
      </c>
      <c r="I1415" s="31">
        <f t="shared" si="658"/>
        <v>92.566901394602866</v>
      </c>
      <c r="J1415" s="31">
        <f t="shared" si="659"/>
        <v>100</v>
      </c>
    </row>
    <row r="1416" spans="1:10" ht="25.5">
      <c r="A1416" s="43" t="s">
        <v>269</v>
      </c>
      <c r="B1416" s="44" t="s">
        <v>282</v>
      </c>
      <c r="C1416" s="44" t="s">
        <v>270</v>
      </c>
      <c r="D1416" s="31">
        <v>689531.1</v>
      </c>
      <c r="E1416" s="31">
        <f>ведомство!H389</f>
        <v>689531.11401999998</v>
      </c>
      <c r="F1416" s="31">
        <f>ведомство!I389</f>
        <v>638277.58640000003</v>
      </c>
      <c r="G1416" s="31">
        <f>ведомство!J389</f>
        <v>638277.58640000003</v>
      </c>
      <c r="H1416" s="7">
        <f>ведомство!K389</f>
        <v>638277.58640000003</v>
      </c>
      <c r="I1416" s="31">
        <f t="shared" si="658"/>
        <v>92.566901394602866</v>
      </c>
      <c r="J1416" s="31">
        <f t="shared" si="659"/>
        <v>100</v>
      </c>
    </row>
    <row r="1417" spans="1:10" ht="38.25">
      <c r="A1417" s="43" t="s">
        <v>283</v>
      </c>
      <c r="B1417" s="44" t="s">
        <v>284</v>
      </c>
      <c r="C1417" s="44" t="s">
        <v>0</v>
      </c>
      <c r="D1417" s="31">
        <v>1166267.7</v>
      </c>
      <c r="E1417" s="31">
        <f>E1418</f>
        <v>1166267.65176</v>
      </c>
      <c r="F1417" s="31">
        <f t="shared" ref="F1417:H1418" si="686">F1418</f>
        <v>990583.92345999996</v>
      </c>
      <c r="G1417" s="31">
        <f t="shared" si="686"/>
        <v>990583.92345999996</v>
      </c>
      <c r="H1417" s="7">
        <f t="shared" si="686"/>
        <v>990583.92345999996</v>
      </c>
      <c r="I1417" s="31">
        <f t="shared" si="658"/>
        <v>84.936242719681204</v>
      </c>
      <c r="J1417" s="31">
        <f t="shared" si="659"/>
        <v>100</v>
      </c>
    </row>
    <row r="1418" spans="1:10">
      <c r="A1418" s="43" t="s">
        <v>160</v>
      </c>
      <c r="B1418" s="44" t="s">
        <v>284</v>
      </c>
      <c r="C1418" s="44" t="s">
        <v>161</v>
      </c>
      <c r="D1418" s="31">
        <v>1166267.7</v>
      </c>
      <c r="E1418" s="31">
        <f>E1419</f>
        <v>1166267.65176</v>
      </c>
      <c r="F1418" s="31">
        <f t="shared" si="686"/>
        <v>990583.92345999996</v>
      </c>
      <c r="G1418" s="31">
        <f t="shared" si="686"/>
        <v>990583.92345999996</v>
      </c>
      <c r="H1418" s="7">
        <f t="shared" si="686"/>
        <v>990583.92345999996</v>
      </c>
      <c r="I1418" s="31">
        <f t="shared" si="658"/>
        <v>84.936242719681204</v>
      </c>
      <c r="J1418" s="31">
        <f t="shared" si="659"/>
        <v>100</v>
      </c>
    </row>
    <row r="1419" spans="1:10" ht="25.5">
      <c r="A1419" s="43" t="s">
        <v>269</v>
      </c>
      <c r="B1419" s="44" t="s">
        <v>284</v>
      </c>
      <c r="C1419" s="44" t="s">
        <v>270</v>
      </c>
      <c r="D1419" s="31">
        <v>1166267.7</v>
      </c>
      <c r="E1419" s="31">
        <f>ведомство!H392</f>
        <v>1166267.65176</v>
      </c>
      <c r="F1419" s="31">
        <f>ведомство!I392</f>
        <v>990583.92345999996</v>
      </c>
      <c r="G1419" s="31">
        <f>ведомство!J392</f>
        <v>990583.92345999996</v>
      </c>
      <c r="H1419" s="7">
        <f>ведомство!K392</f>
        <v>990583.92345999996</v>
      </c>
      <c r="I1419" s="31">
        <f t="shared" si="658"/>
        <v>84.936242719681204</v>
      </c>
      <c r="J1419" s="31">
        <f t="shared" si="659"/>
        <v>100</v>
      </c>
    </row>
    <row r="1420" spans="1:10" ht="38.25">
      <c r="A1420" s="43" t="s">
        <v>285</v>
      </c>
      <c r="B1420" s="44" t="s">
        <v>286</v>
      </c>
      <c r="C1420" s="44" t="s">
        <v>0</v>
      </c>
      <c r="D1420" s="31">
        <v>84819.5</v>
      </c>
      <c r="E1420" s="31">
        <f>E1421</f>
        <v>84819.5</v>
      </c>
      <c r="F1420" s="31">
        <f t="shared" ref="F1420:H1421" si="687">F1421</f>
        <v>57813.745009999999</v>
      </c>
      <c r="G1420" s="31">
        <f t="shared" si="687"/>
        <v>57813.745009999999</v>
      </c>
      <c r="H1420" s="7">
        <f t="shared" si="687"/>
        <v>57813.745009999999</v>
      </c>
      <c r="I1420" s="31">
        <f t="shared" si="658"/>
        <v>68.160912302006025</v>
      </c>
      <c r="J1420" s="31">
        <f t="shared" si="659"/>
        <v>100</v>
      </c>
    </row>
    <row r="1421" spans="1:10">
      <c r="A1421" s="43" t="s">
        <v>160</v>
      </c>
      <c r="B1421" s="44" t="s">
        <v>286</v>
      </c>
      <c r="C1421" s="44" t="s">
        <v>161</v>
      </c>
      <c r="D1421" s="31">
        <v>84819.5</v>
      </c>
      <c r="E1421" s="31">
        <f>E1422</f>
        <v>84819.5</v>
      </c>
      <c r="F1421" s="31">
        <f t="shared" si="687"/>
        <v>57813.745009999999</v>
      </c>
      <c r="G1421" s="31">
        <f t="shared" si="687"/>
        <v>57813.745009999999</v>
      </c>
      <c r="H1421" s="7">
        <f t="shared" si="687"/>
        <v>57813.745009999999</v>
      </c>
      <c r="I1421" s="31">
        <f t="shared" si="658"/>
        <v>68.160912302006025</v>
      </c>
      <c r="J1421" s="31">
        <f t="shared" si="659"/>
        <v>100</v>
      </c>
    </row>
    <row r="1422" spans="1:10" ht="25.5">
      <c r="A1422" s="43" t="s">
        <v>269</v>
      </c>
      <c r="B1422" s="44" t="s">
        <v>286</v>
      </c>
      <c r="C1422" s="44" t="s">
        <v>270</v>
      </c>
      <c r="D1422" s="31">
        <v>84819.5</v>
      </c>
      <c r="E1422" s="31">
        <f>ведомство!H395</f>
        <v>84819.5</v>
      </c>
      <c r="F1422" s="31">
        <f>ведомство!I395</f>
        <v>57813.745009999999</v>
      </c>
      <c r="G1422" s="31">
        <f>ведомство!J395</f>
        <v>57813.745009999999</v>
      </c>
      <c r="H1422" s="7">
        <f>ведомство!K395</f>
        <v>57813.745009999999</v>
      </c>
      <c r="I1422" s="31">
        <f t="shared" ref="I1422:I1485" si="688">H1422/E1422*100</f>
        <v>68.160912302006025</v>
      </c>
      <c r="J1422" s="31">
        <f t="shared" ref="J1422:J1485" si="689">H1422/F1422*100</f>
        <v>100</v>
      </c>
    </row>
    <row r="1423" spans="1:10" ht="38.25">
      <c r="A1423" s="43" t="s">
        <v>287</v>
      </c>
      <c r="B1423" s="44" t="s">
        <v>288</v>
      </c>
      <c r="C1423" s="44" t="s">
        <v>0</v>
      </c>
      <c r="D1423" s="31">
        <v>396028.5</v>
      </c>
      <c r="E1423" s="31">
        <f>E1424</f>
        <v>395131.21969</v>
      </c>
      <c r="F1423" s="31">
        <f t="shared" ref="F1423:H1424" si="690">F1424</f>
        <v>326546.72762999998</v>
      </c>
      <c r="G1423" s="31">
        <f t="shared" si="690"/>
        <v>326546.72762999998</v>
      </c>
      <c r="H1423" s="7">
        <f t="shared" si="690"/>
        <v>326546.53149000002</v>
      </c>
      <c r="I1423" s="31">
        <f t="shared" si="688"/>
        <v>82.642553971359675</v>
      </c>
      <c r="J1423" s="31">
        <f t="shared" si="689"/>
        <v>99.999939935089415</v>
      </c>
    </row>
    <row r="1424" spans="1:10">
      <c r="A1424" s="43" t="s">
        <v>160</v>
      </c>
      <c r="B1424" s="44" t="s">
        <v>288</v>
      </c>
      <c r="C1424" s="44" t="s">
        <v>161</v>
      </c>
      <c r="D1424" s="31">
        <v>396028.5</v>
      </c>
      <c r="E1424" s="31">
        <f>E1425</f>
        <v>395131.21969</v>
      </c>
      <c r="F1424" s="31">
        <f t="shared" si="690"/>
        <v>326546.72762999998</v>
      </c>
      <c r="G1424" s="31">
        <f t="shared" si="690"/>
        <v>326546.72762999998</v>
      </c>
      <c r="H1424" s="7">
        <f t="shared" si="690"/>
        <v>326546.53149000002</v>
      </c>
      <c r="I1424" s="31">
        <f t="shared" si="688"/>
        <v>82.642553971359675</v>
      </c>
      <c r="J1424" s="31">
        <f t="shared" si="689"/>
        <v>99.999939935089415</v>
      </c>
    </row>
    <row r="1425" spans="1:10" ht="25.5">
      <c r="A1425" s="43" t="s">
        <v>269</v>
      </c>
      <c r="B1425" s="44" t="s">
        <v>288</v>
      </c>
      <c r="C1425" s="44" t="s">
        <v>270</v>
      </c>
      <c r="D1425" s="31">
        <v>396028.5</v>
      </c>
      <c r="E1425" s="31">
        <f>ведомство!H398</f>
        <v>395131.21969</v>
      </c>
      <c r="F1425" s="31">
        <f>ведомство!I398</f>
        <v>326546.72762999998</v>
      </c>
      <c r="G1425" s="31">
        <f>ведомство!J398</f>
        <v>326546.72762999998</v>
      </c>
      <c r="H1425" s="7">
        <f>ведомство!K398</f>
        <v>326546.53149000002</v>
      </c>
      <c r="I1425" s="31">
        <f t="shared" si="688"/>
        <v>82.642553971359675</v>
      </c>
      <c r="J1425" s="31">
        <f t="shared" si="689"/>
        <v>99.999939935089415</v>
      </c>
    </row>
    <row r="1426" spans="1:10" ht="25.5">
      <c r="A1426" s="43" t="s">
        <v>246</v>
      </c>
      <c r="B1426" s="44" t="s">
        <v>247</v>
      </c>
      <c r="C1426" s="44" t="s">
        <v>0</v>
      </c>
      <c r="D1426" s="31">
        <v>1854</v>
      </c>
      <c r="E1426" s="31">
        <f>E1427</f>
        <v>1854</v>
      </c>
      <c r="F1426" s="31">
        <f t="shared" ref="F1426:H1427" si="691">F1427</f>
        <v>1390.5</v>
      </c>
      <c r="G1426" s="31">
        <f t="shared" si="691"/>
        <v>1390.5</v>
      </c>
      <c r="H1426" s="7">
        <f t="shared" si="691"/>
        <v>1390.5</v>
      </c>
      <c r="I1426" s="31">
        <f t="shared" si="688"/>
        <v>75</v>
      </c>
      <c r="J1426" s="31">
        <f t="shared" si="689"/>
        <v>100</v>
      </c>
    </row>
    <row r="1427" spans="1:10" ht="25.5">
      <c r="A1427" s="43" t="s">
        <v>130</v>
      </c>
      <c r="B1427" s="44" t="s">
        <v>247</v>
      </c>
      <c r="C1427" s="44" t="s">
        <v>131</v>
      </c>
      <c r="D1427" s="31">
        <v>1854</v>
      </c>
      <c r="E1427" s="31">
        <f>E1428</f>
        <v>1854</v>
      </c>
      <c r="F1427" s="31">
        <f t="shared" si="691"/>
        <v>1390.5</v>
      </c>
      <c r="G1427" s="31">
        <f t="shared" si="691"/>
        <v>1390.5</v>
      </c>
      <c r="H1427" s="7">
        <f t="shared" si="691"/>
        <v>1390.5</v>
      </c>
      <c r="I1427" s="31">
        <f t="shared" si="688"/>
        <v>75</v>
      </c>
      <c r="J1427" s="31">
        <f t="shared" si="689"/>
        <v>100</v>
      </c>
    </row>
    <row r="1428" spans="1:10" ht="25.5">
      <c r="A1428" s="43" t="s">
        <v>248</v>
      </c>
      <c r="B1428" s="44" t="s">
        <v>247</v>
      </c>
      <c r="C1428" s="44" t="s">
        <v>249</v>
      </c>
      <c r="D1428" s="31">
        <v>1854</v>
      </c>
      <c r="E1428" s="31">
        <f>ведомство!H327</f>
        <v>1854</v>
      </c>
      <c r="F1428" s="31">
        <f>ведомство!I327</f>
        <v>1390.5</v>
      </c>
      <c r="G1428" s="31">
        <f>ведомство!J327</f>
        <v>1390.5</v>
      </c>
      <c r="H1428" s="7">
        <f>ведомство!K327</f>
        <v>1390.5</v>
      </c>
      <c r="I1428" s="31">
        <f t="shared" si="688"/>
        <v>75</v>
      </c>
      <c r="J1428" s="31">
        <f t="shared" si="689"/>
        <v>100</v>
      </c>
    </row>
    <row r="1429" spans="1:10" s="34" customFormat="1" ht="38.25">
      <c r="A1429" s="49" t="s">
        <v>1186</v>
      </c>
      <c r="B1429" s="47" t="s">
        <v>1182</v>
      </c>
      <c r="C1429" s="44"/>
      <c r="D1429" s="31"/>
      <c r="E1429" s="31">
        <f>E1430</f>
        <v>0</v>
      </c>
      <c r="F1429" s="31">
        <f t="shared" ref="F1429:H1430" si="692">F1430</f>
        <v>0</v>
      </c>
      <c r="G1429" s="31">
        <f t="shared" si="692"/>
        <v>0</v>
      </c>
      <c r="H1429" s="7">
        <f t="shared" si="692"/>
        <v>0</v>
      </c>
      <c r="I1429" s="31">
        <v>0</v>
      </c>
      <c r="J1429" s="31">
        <v>0</v>
      </c>
    </row>
    <row r="1430" spans="1:10" s="34" customFormat="1">
      <c r="A1430" s="43" t="s">
        <v>160</v>
      </c>
      <c r="B1430" s="47" t="s">
        <v>1182</v>
      </c>
      <c r="C1430" s="44">
        <v>800</v>
      </c>
      <c r="D1430" s="31"/>
      <c r="E1430" s="31">
        <f>E1431</f>
        <v>0</v>
      </c>
      <c r="F1430" s="31">
        <f t="shared" si="692"/>
        <v>0</v>
      </c>
      <c r="G1430" s="31">
        <f t="shared" si="692"/>
        <v>0</v>
      </c>
      <c r="H1430" s="7">
        <f t="shared" si="692"/>
        <v>0</v>
      </c>
      <c r="I1430" s="31">
        <v>0</v>
      </c>
      <c r="J1430" s="31">
        <v>0</v>
      </c>
    </row>
    <row r="1431" spans="1:10" s="34" customFormat="1">
      <c r="A1431" s="43" t="s">
        <v>219</v>
      </c>
      <c r="B1431" s="47" t="s">
        <v>1182</v>
      </c>
      <c r="C1431" s="44">
        <v>820</v>
      </c>
      <c r="D1431" s="31"/>
      <c r="E1431" s="31">
        <f>ведомство!H330</f>
        <v>0</v>
      </c>
      <c r="F1431" s="31">
        <f>ведомство!I330</f>
        <v>0</v>
      </c>
      <c r="G1431" s="31">
        <f>ведомство!J330</f>
        <v>0</v>
      </c>
      <c r="H1431" s="7">
        <f>ведомство!K330</f>
        <v>0</v>
      </c>
      <c r="I1431" s="31">
        <v>0</v>
      </c>
      <c r="J1431" s="31">
        <v>0</v>
      </c>
    </row>
    <row r="1432" spans="1:10" ht="25.5">
      <c r="A1432" s="43" t="s">
        <v>250</v>
      </c>
      <c r="B1432" s="44" t="s">
        <v>251</v>
      </c>
      <c r="C1432" s="44" t="s">
        <v>0</v>
      </c>
      <c r="D1432" s="31">
        <v>62000</v>
      </c>
      <c r="E1432" s="31">
        <f>E1433</f>
        <v>62000</v>
      </c>
      <c r="F1432" s="31">
        <f t="shared" ref="F1432:H1433" si="693">F1433</f>
        <v>40000</v>
      </c>
      <c r="G1432" s="31">
        <f t="shared" si="693"/>
        <v>40000</v>
      </c>
      <c r="H1432" s="7">
        <f t="shared" si="693"/>
        <v>40000</v>
      </c>
      <c r="I1432" s="31">
        <f t="shared" si="688"/>
        <v>64.516129032258064</v>
      </c>
      <c r="J1432" s="31">
        <f t="shared" si="689"/>
        <v>100</v>
      </c>
    </row>
    <row r="1433" spans="1:10" ht="25.5">
      <c r="A1433" s="43" t="s">
        <v>130</v>
      </c>
      <c r="B1433" s="44" t="s">
        <v>251</v>
      </c>
      <c r="C1433" s="44" t="s">
        <v>131</v>
      </c>
      <c r="D1433" s="31">
        <v>62000</v>
      </c>
      <c r="E1433" s="31">
        <f>E1434</f>
        <v>62000</v>
      </c>
      <c r="F1433" s="31">
        <f t="shared" si="693"/>
        <v>40000</v>
      </c>
      <c r="G1433" s="31">
        <f t="shared" si="693"/>
        <v>40000</v>
      </c>
      <c r="H1433" s="7">
        <f t="shared" si="693"/>
        <v>40000</v>
      </c>
      <c r="I1433" s="31">
        <f t="shared" si="688"/>
        <v>64.516129032258064</v>
      </c>
      <c r="J1433" s="31">
        <f t="shared" si="689"/>
        <v>100</v>
      </c>
    </row>
    <row r="1434" spans="1:10" ht="25.5">
      <c r="A1434" s="43" t="s">
        <v>248</v>
      </c>
      <c r="B1434" s="44" t="s">
        <v>251</v>
      </c>
      <c r="C1434" s="44" t="s">
        <v>249</v>
      </c>
      <c r="D1434" s="31">
        <v>62000</v>
      </c>
      <c r="E1434" s="31">
        <f>ведомство!H333</f>
        <v>62000</v>
      </c>
      <c r="F1434" s="31">
        <f>ведомство!I333</f>
        <v>40000</v>
      </c>
      <c r="G1434" s="31">
        <f>ведомство!J333</f>
        <v>40000</v>
      </c>
      <c r="H1434" s="7">
        <f>ведомство!K333</f>
        <v>40000</v>
      </c>
      <c r="I1434" s="31">
        <f t="shared" si="688"/>
        <v>64.516129032258064</v>
      </c>
      <c r="J1434" s="31">
        <f t="shared" si="689"/>
        <v>100</v>
      </c>
    </row>
    <row r="1435" spans="1:10">
      <c r="A1435" s="40" t="s">
        <v>0</v>
      </c>
      <c r="B1435" s="65" t="s">
        <v>0</v>
      </c>
      <c r="C1435" s="41" t="s">
        <v>0</v>
      </c>
      <c r="D1435" s="42" t="s">
        <v>0</v>
      </c>
      <c r="E1435" s="42"/>
      <c r="F1435" s="42"/>
      <c r="G1435" s="42"/>
      <c r="H1435" s="5"/>
      <c r="I1435" s="31"/>
      <c r="J1435" s="31"/>
    </row>
    <row r="1436" spans="1:10" ht="38.25">
      <c r="A1436" s="40" t="s">
        <v>1079</v>
      </c>
      <c r="B1436" s="41" t="s">
        <v>1080</v>
      </c>
      <c r="C1436" s="41" t="s">
        <v>0</v>
      </c>
      <c r="D1436" s="42">
        <v>77156.399999999994</v>
      </c>
      <c r="E1436" s="42">
        <f>E1437+E1450+E1458+E1472</f>
        <v>77156.400000000009</v>
      </c>
      <c r="F1436" s="42">
        <f t="shared" ref="F1436:H1436" si="694">F1437+F1450+F1458+F1472</f>
        <v>62820.979700000004</v>
      </c>
      <c r="G1436" s="42">
        <f t="shared" si="694"/>
        <v>57404.979700000004</v>
      </c>
      <c r="H1436" s="5">
        <f t="shared" si="694"/>
        <v>55400.980620000009</v>
      </c>
      <c r="I1436" s="42">
        <f t="shared" si="688"/>
        <v>71.803480488980824</v>
      </c>
      <c r="J1436" s="42">
        <f t="shared" si="689"/>
        <v>88.188660674453004</v>
      </c>
    </row>
    <row r="1437" spans="1:10" ht="25.5">
      <c r="A1437" s="40" t="s">
        <v>1081</v>
      </c>
      <c r="B1437" s="41" t="s">
        <v>1082</v>
      </c>
      <c r="C1437" s="41" t="s">
        <v>0</v>
      </c>
      <c r="D1437" s="42">
        <v>10000</v>
      </c>
      <c r="E1437" s="42">
        <f>E1438+E1443+E1446</f>
        <v>10000</v>
      </c>
      <c r="F1437" s="42">
        <f t="shared" ref="F1437:H1437" si="695">F1438+F1443+F1446</f>
        <v>9728.4998999999989</v>
      </c>
      <c r="G1437" s="42">
        <f t="shared" si="695"/>
        <v>9686.4998999999989</v>
      </c>
      <c r="H1437" s="5">
        <f t="shared" si="695"/>
        <v>8643.5552399999997</v>
      </c>
      <c r="I1437" s="42">
        <f t="shared" si="688"/>
        <v>86.435552399999992</v>
      </c>
      <c r="J1437" s="42">
        <f t="shared" si="689"/>
        <v>88.847770250786567</v>
      </c>
    </row>
    <row r="1438" spans="1:10">
      <c r="A1438" s="43" t="s">
        <v>275</v>
      </c>
      <c r="B1438" s="44" t="s">
        <v>1083</v>
      </c>
      <c r="C1438" s="44" t="s">
        <v>0</v>
      </c>
      <c r="D1438" s="31">
        <v>500</v>
      </c>
      <c r="E1438" s="31">
        <f>E1439+E1441</f>
        <v>500</v>
      </c>
      <c r="F1438" s="31">
        <f t="shared" ref="F1438:H1438" si="696">F1439+F1441</f>
        <v>228.4999</v>
      </c>
      <c r="G1438" s="31">
        <f t="shared" si="696"/>
        <v>186.4999</v>
      </c>
      <c r="H1438" s="7">
        <f t="shared" si="696"/>
        <v>186.4999</v>
      </c>
      <c r="I1438" s="31">
        <f t="shared" si="688"/>
        <v>37.299979999999998</v>
      </c>
      <c r="J1438" s="31">
        <f t="shared" si="689"/>
        <v>81.619247973412683</v>
      </c>
    </row>
    <row r="1439" spans="1:10" ht="38.25">
      <c r="A1439" s="43" t="s">
        <v>148</v>
      </c>
      <c r="B1439" s="44" t="s">
        <v>1083</v>
      </c>
      <c r="C1439" s="44" t="s">
        <v>149</v>
      </c>
      <c r="D1439" s="31">
        <v>279.60000000000002</v>
      </c>
      <c r="E1439" s="31">
        <f>E1440</f>
        <v>279.60000000000002</v>
      </c>
      <c r="F1439" s="31">
        <f t="shared" ref="F1439:H1439" si="697">F1440</f>
        <v>102.4208</v>
      </c>
      <c r="G1439" s="31">
        <f t="shared" si="697"/>
        <v>102.4208</v>
      </c>
      <c r="H1439" s="7">
        <f t="shared" si="697"/>
        <v>102.4208</v>
      </c>
      <c r="I1439" s="31">
        <f t="shared" si="688"/>
        <v>36.631187410586548</v>
      </c>
      <c r="J1439" s="31">
        <f t="shared" si="689"/>
        <v>100</v>
      </c>
    </row>
    <row r="1440" spans="1:10">
      <c r="A1440" s="43" t="s">
        <v>150</v>
      </c>
      <c r="B1440" s="44" t="s">
        <v>1083</v>
      </c>
      <c r="C1440" s="44" t="s">
        <v>151</v>
      </c>
      <c r="D1440" s="31">
        <v>279.60000000000002</v>
      </c>
      <c r="E1440" s="31">
        <f>ведомство!H2603</f>
        <v>279.60000000000002</v>
      </c>
      <c r="F1440" s="31">
        <f>ведомство!I2603</f>
        <v>102.4208</v>
      </c>
      <c r="G1440" s="31">
        <f>ведомство!J2603</f>
        <v>102.4208</v>
      </c>
      <c r="H1440" s="7">
        <f>ведомство!K2603</f>
        <v>102.4208</v>
      </c>
      <c r="I1440" s="31">
        <f t="shared" si="688"/>
        <v>36.631187410586548</v>
      </c>
      <c r="J1440" s="31">
        <f t="shared" si="689"/>
        <v>100</v>
      </c>
    </row>
    <row r="1441" spans="1:10">
      <c r="A1441" s="43" t="s">
        <v>152</v>
      </c>
      <c r="B1441" s="44" t="s">
        <v>1083</v>
      </c>
      <c r="C1441" s="44" t="s">
        <v>153</v>
      </c>
      <c r="D1441" s="31">
        <v>220.4</v>
      </c>
      <c r="E1441" s="31">
        <f>E1442</f>
        <v>220.4</v>
      </c>
      <c r="F1441" s="31">
        <f t="shared" ref="F1441:H1441" si="698">F1442</f>
        <v>126.0791</v>
      </c>
      <c r="G1441" s="31">
        <f t="shared" si="698"/>
        <v>84.079099999999997</v>
      </c>
      <c r="H1441" s="7">
        <f t="shared" si="698"/>
        <v>84.079099999999997</v>
      </c>
      <c r="I1441" s="31">
        <f t="shared" si="688"/>
        <v>38.148411978221411</v>
      </c>
      <c r="J1441" s="31">
        <f t="shared" si="689"/>
        <v>66.68757946400315</v>
      </c>
    </row>
    <row r="1442" spans="1:10" ht="25.5">
      <c r="A1442" s="43" t="s">
        <v>154</v>
      </c>
      <c r="B1442" s="44" t="s">
        <v>1083</v>
      </c>
      <c r="C1442" s="44" t="s">
        <v>155</v>
      </c>
      <c r="D1442" s="31">
        <v>220.4</v>
      </c>
      <c r="E1442" s="31">
        <f>ведомство!H2605</f>
        <v>220.4</v>
      </c>
      <c r="F1442" s="31">
        <f>ведомство!I2605</f>
        <v>126.0791</v>
      </c>
      <c r="G1442" s="31">
        <f>ведомство!J2605</f>
        <v>84.079099999999997</v>
      </c>
      <c r="H1442" s="7">
        <f>ведомство!K2605</f>
        <v>84.079099999999997</v>
      </c>
      <c r="I1442" s="31">
        <f t="shared" si="688"/>
        <v>38.148411978221411</v>
      </c>
      <c r="J1442" s="31">
        <f t="shared" si="689"/>
        <v>66.68757946400315</v>
      </c>
    </row>
    <row r="1443" spans="1:10" ht="25.5">
      <c r="A1443" s="43" t="s">
        <v>664</v>
      </c>
      <c r="B1443" s="44" t="s">
        <v>1084</v>
      </c>
      <c r="C1443" s="44" t="s">
        <v>0</v>
      </c>
      <c r="D1443" s="31">
        <v>7000</v>
      </c>
      <c r="E1443" s="31">
        <f>E1444</f>
        <v>7000</v>
      </c>
      <c r="F1443" s="31">
        <f t="shared" ref="F1443:H1444" si="699">F1444</f>
        <v>7000</v>
      </c>
      <c r="G1443" s="31">
        <f t="shared" si="699"/>
        <v>7000</v>
      </c>
      <c r="H1443" s="7">
        <f t="shared" si="699"/>
        <v>7000</v>
      </c>
      <c r="I1443" s="31">
        <f t="shared" si="688"/>
        <v>100</v>
      </c>
      <c r="J1443" s="31">
        <f t="shared" si="689"/>
        <v>100</v>
      </c>
    </row>
    <row r="1444" spans="1:10" ht="25.5">
      <c r="A1444" s="43" t="s">
        <v>130</v>
      </c>
      <c r="B1444" s="44" t="s">
        <v>1084</v>
      </c>
      <c r="C1444" s="44" t="s">
        <v>131</v>
      </c>
      <c r="D1444" s="31">
        <v>7000</v>
      </c>
      <c r="E1444" s="31">
        <f>E1445</f>
        <v>7000</v>
      </c>
      <c r="F1444" s="31">
        <f t="shared" si="699"/>
        <v>7000</v>
      </c>
      <c r="G1444" s="31">
        <f t="shared" si="699"/>
        <v>7000</v>
      </c>
      <c r="H1444" s="7">
        <f t="shared" si="699"/>
        <v>7000</v>
      </c>
      <c r="I1444" s="31">
        <f t="shared" si="688"/>
        <v>100</v>
      </c>
      <c r="J1444" s="31">
        <f t="shared" si="689"/>
        <v>100</v>
      </c>
    </row>
    <row r="1445" spans="1:10" ht="25.5">
      <c r="A1445" s="43" t="s">
        <v>248</v>
      </c>
      <c r="B1445" s="44" t="s">
        <v>1084</v>
      </c>
      <c r="C1445" s="44" t="s">
        <v>249</v>
      </c>
      <c r="D1445" s="31">
        <v>7000</v>
      </c>
      <c r="E1445" s="31">
        <f>ведомство!H2608</f>
        <v>7000</v>
      </c>
      <c r="F1445" s="31">
        <f>ведомство!I2608</f>
        <v>7000</v>
      </c>
      <c r="G1445" s="31">
        <f>ведомство!J2608</f>
        <v>7000</v>
      </c>
      <c r="H1445" s="7">
        <f>ведомство!K2608</f>
        <v>7000</v>
      </c>
      <c r="I1445" s="31">
        <f t="shared" si="688"/>
        <v>100</v>
      </c>
      <c r="J1445" s="31">
        <f t="shared" si="689"/>
        <v>100</v>
      </c>
    </row>
    <row r="1446" spans="1:10" ht="25.5">
      <c r="A1446" s="43" t="s">
        <v>1085</v>
      </c>
      <c r="B1446" s="44" t="s">
        <v>1086</v>
      </c>
      <c r="C1446" s="44" t="s">
        <v>0</v>
      </c>
      <c r="D1446" s="31">
        <v>2500</v>
      </c>
      <c r="E1446" s="31">
        <f>E1447</f>
        <v>2500</v>
      </c>
      <c r="F1446" s="31">
        <f t="shared" ref="F1446:H1447" si="700">F1447</f>
        <v>2500</v>
      </c>
      <c r="G1446" s="31">
        <f t="shared" si="700"/>
        <v>2500</v>
      </c>
      <c r="H1446" s="7">
        <f t="shared" si="700"/>
        <v>1457.0553399999999</v>
      </c>
      <c r="I1446" s="31">
        <f t="shared" si="688"/>
        <v>58.282213599999999</v>
      </c>
      <c r="J1446" s="31">
        <f t="shared" si="689"/>
        <v>58.282213599999999</v>
      </c>
    </row>
    <row r="1447" spans="1:10">
      <c r="A1447" s="43" t="s">
        <v>105</v>
      </c>
      <c r="B1447" s="44" t="s">
        <v>1086</v>
      </c>
      <c r="C1447" s="44" t="s">
        <v>106</v>
      </c>
      <c r="D1447" s="31">
        <v>2500</v>
      </c>
      <c r="E1447" s="31">
        <f>E1448</f>
        <v>2500</v>
      </c>
      <c r="F1447" s="31">
        <f t="shared" si="700"/>
        <v>2500</v>
      </c>
      <c r="G1447" s="31">
        <f t="shared" si="700"/>
        <v>2500</v>
      </c>
      <c r="H1447" s="7">
        <f t="shared" si="700"/>
        <v>1457.0553399999999</v>
      </c>
      <c r="I1447" s="31">
        <f t="shared" si="688"/>
        <v>58.282213599999999</v>
      </c>
      <c r="J1447" s="31">
        <f t="shared" si="689"/>
        <v>58.282213599999999</v>
      </c>
    </row>
    <row r="1448" spans="1:10">
      <c r="A1448" s="43" t="s">
        <v>144</v>
      </c>
      <c r="B1448" s="44" t="s">
        <v>1086</v>
      </c>
      <c r="C1448" s="44" t="s">
        <v>145</v>
      </c>
      <c r="D1448" s="31">
        <v>2500</v>
      </c>
      <c r="E1448" s="31">
        <f>ведомство!H2611</f>
        <v>2500</v>
      </c>
      <c r="F1448" s="31">
        <f>ведомство!I2611</f>
        <v>2500</v>
      </c>
      <c r="G1448" s="31">
        <f>ведомство!J2611</f>
        <v>2500</v>
      </c>
      <c r="H1448" s="7">
        <f>ведомство!K2611</f>
        <v>1457.0553399999999</v>
      </c>
      <c r="I1448" s="31">
        <f t="shared" si="688"/>
        <v>58.282213599999999</v>
      </c>
      <c r="J1448" s="31">
        <f t="shared" si="689"/>
        <v>58.282213599999999</v>
      </c>
    </row>
    <row r="1449" spans="1:10">
      <c r="A1449" s="40" t="s">
        <v>0</v>
      </c>
      <c r="B1449" s="65" t="s">
        <v>0</v>
      </c>
      <c r="C1449" s="41" t="s">
        <v>0</v>
      </c>
      <c r="D1449" s="42" t="s">
        <v>0</v>
      </c>
      <c r="E1449" s="42"/>
      <c r="F1449" s="42"/>
      <c r="G1449" s="42"/>
      <c r="H1449" s="5"/>
      <c r="I1449" s="31"/>
      <c r="J1449" s="31"/>
    </row>
    <row r="1450" spans="1:10" ht="25.5">
      <c r="A1450" s="40" t="s">
        <v>1087</v>
      </c>
      <c r="B1450" s="41" t="s">
        <v>1088</v>
      </c>
      <c r="C1450" s="41" t="s">
        <v>0</v>
      </c>
      <c r="D1450" s="42">
        <v>12500</v>
      </c>
      <c r="E1450" s="42">
        <f>E1451+E1454</f>
        <v>12500</v>
      </c>
      <c r="F1450" s="42">
        <f t="shared" ref="F1450:H1450" si="701">F1451+F1454</f>
        <v>12480.1</v>
      </c>
      <c r="G1450" s="42">
        <f t="shared" si="701"/>
        <v>12480.1</v>
      </c>
      <c r="H1450" s="5">
        <f t="shared" si="701"/>
        <v>12081.6595</v>
      </c>
      <c r="I1450" s="42">
        <f t="shared" si="688"/>
        <v>96.653276000000005</v>
      </c>
      <c r="J1450" s="42">
        <f t="shared" si="689"/>
        <v>96.807393370245435</v>
      </c>
    </row>
    <row r="1451" spans="1:10" ht="25.5">
      <c r="A1451" s="43" t="s">
        <v>664</v>
      </c>
      <c r="B1451" s="44" t="s">
        <v>1089</v>
      </c>
      <c r="C1451" s="44" t="s">
        <v>0</v>
      </c>
      <c r="D1451" s="31">
        <v>19.899999999999999</v>
      </c>
      <c r="E1451" s="31">
        <f>E1452</f>
        <v>19.899999999999999</v>
      </c>
      <c r="F1451" s="31">
        <f t="shared" ref="F1451:H1452" si="702">F1452</f>
        <v>0</v>
      </c>
      <c r="G1451" s="31">
        <f t="shared" si="702"/>
        <v>0</v>
      </c>
      <c r="H1451" s="7">
        <f t="shared" si="702"/>
        <v>0</v>
      </c>
      <c r="I1451" s="31">
        <f t="shared" si="688"/>
        <v>0</v>
      </c>
      <c r="J1451" s="31">
        <v>0</v>
      </c>
    </row>
    <row r="1452" spans="1:10">
      <c r="A1452" s="43" t="s">
        <v>152</v>
      </c>
      <c r="B1452" s="44" t="s">
        <v>1089</v>
      </c>
      <c r="C1452" s="44" t="s">
        <v>153</v>
      </c>
      <c r="D1452" s="31">
        <v>19.899999999999999</v>
      </c>
      <c r="E1452" s="31">
        <f>E1453</f>
        <v>19.899999999999999</v>
      </c>
      <c r="F1452" s="31">
        <f t="shared" si="702"/>
        <v>0</v>
      </c>
      <c r="G1452" s="31">
        <f t="shared" si="702"/>
        <v>0</v>
      </c>
      <c r="H1452" s="7">
        <f t="shared" si="702"/>
        <v>0</v>
      </c>
      <c r="I1452" s="31">
        <f t="shared" si="688"/>
        <v>0</v>
      </c>
      <c r="J1452" s="31">
        <v>0</v>
      </c>
    </row>
    <row r="1453" spans="1:10" ht="25.5">
      <c r="A1453" s="43" t="s">
        <v>154</v>
      </c>
      <c r="B1453" s="44" t="s">
        <v>1089</v>
      </c>
      <c r="C1453" s="44" t="s">
        <v>155</v>
      </c>
      <c r="D1453" s="31">
        <v>19.899999999999999</v>
      </c>
      <c r="E1453" s="31">
        <f>ведомство!H2615</f>
        <v>19.899999999999999</v>
      </c>
      <c r="F1453" s="31">
        <f>ведомство!I2615</f>
        <v>0</v>
      </c>
      <c r="G1453" s="31">
        <f>ведомство!J2615</f>
        <v>0</v>
      </c>
      <c r="H1453" s="7">
        <f>ведомство!K2615</f>
        <v>0</v>
      </c>
      <c r="I1453" s="31">
        <f t="shared" si="688"/>
        <v>0</v>
      </c>
      <c r="J1453" s="31">
        <v>0</v>
      </c>
    </row>
    <row r="1454" spans="1:10">
      <c r="A1454" s="43" t="s">
        <v>1090</v>
      </c>
      <c r="B1454" s="44" t="s">
        <v>1091</v>
      </c>
      <c r="C1454" s="44" t="s">
        <v>0</v>
      </c>
      <c r="D1454" s="31">
        <v>12480.1</v>
      </c>
      <c r="E1454" s="31">
        <f>E1455</f>
        <v>12480.1</v>
      </c>
      <c r="F1454" s="31">
        <f t="shared" ref="F1454:H1455" si="703">F1455</f>
        <v>12480.1</v>
      </c>
      <c r="G1454" s="31">
        <f t="shared" si="703"/>
        <v>12480.1</v>
      </c>
      <c r="H1454" s="7">
        <f t="shared" si="703"/>
        <v>12081.6595</v>
      </c>
      <c r="I1454" s="31">
        <f t="shared" si="688"/>
        <v>96.807393370245435</v>
      </c>
      <c r="J1454" s="31">
        <f t="shared" si="689"/>
        <v>96.807393370245435</v>
      </c>
    </row>
    <row r="1455" spans="1:10">
      <c r="A1455" s="43" t="s">
        <v>105</v>
      </c>
      <c r="B1455" s="44" t="s">
        <v>1091</v>
      </c>
      <c r="C1455" s="44" t="s">
        <v>106</v>
      </c>
      <c r="D1455" s="31">
        <v>12480.1</v>
      </c>
      <c r="E1455" s="31">
        <f>E1456</f>
        <v>12480.1</v>
      </c>
      <c r="F1455" s="31">
        <f t="shared" si="703"/>
        <v>12480.1</v>
      </c>
      <c r="G1455" s="31">
        <f t="shared" si="703"/>
        <v>12480.1</v>
      </c>
      <c r="H1455" s="7">
        <f t="shared" si="703"/>
        <v>12081.6595</v>
      </c>
      <c r="I1455" s="31">
        <f t="shared" si="688"/>
        <v>96.807393370245435</v>
      </c>
      <c r="J1455" s="31">
        <f t="shared" si="689"/>
        <v>96.807393370245435</v>
      </c>
    </row>
    <row r="1456" spans="1:10">
      <c r="A1456" s="43" t="s">
        <v>144</v>
      </c>
      <c r="B1456" s="44" t="s">
        <v>1091</v>
      </c>
      <c r="C1456" s="44" t="s">
        <v>145</v>
      </c>
      <c r="D1456" s="31">
        <v>12480.1</v>
      </c>
      <c r="E1456" s="31">
        <f>ведомство!H2618</f>
        <v>12480.1</v>
      </c>
      <c r="F1456" s="31">
        <f>ведомство!I2618</f>
        <v>12480.1</v>
      </c>
      <c r="G1456" s="31">
        <f>ведомство!J2618</f>
        <v>12480.1</v>
      </c>
      <c r="H1456" s="7">
        <f>ведомство!K2618</f>
        <v>12081.6595</v>
      </c>
      <c r="I1456" s="31">
        <f t="shared" si="688"/>
        <v>96.807393370245435</v>
      </c>
      <c r="J1456" s="31">
        <f t="shared" si="689"/>
        <v>96.807393370245435</v>
      </c>
    </row>
    <row r="1457" spans="1:10">
      <c r="A1457" s="40" t="s">
        <v>0</v>
      </c>
      <c r="B1457" s="65" t="s">
        <v>0</v>
      </c>
      <c r="C1457" s="41" t="s">
        <v>0</v>
      </c>
      <c r="D1457" s="42" t="s">
        <v>0</v>
      </c>
      <c r="E1457" s="42"/>
      <c r="F1457" s="42"/>
      <c r="G1457" s="42"/>
      <c r="H1457" s="5"/>
      <c r="I1457" s="31"/>
      <c r="J1457" s="31"/>
    </row>
    <row r="1458" spans="1:10">
      <c r="A1458" s="40" t="s">
        <v>1092</v>
      </c>
      <c r="B1458" s="41" t="s">
        <v>1093</v>
      </c>
      <c r="C1458" s="41" t="s">
        <v>0</v>
      </c>
      <c r="D1458" s="42">
        <v>53656.4</v>
      </c>
      <c r="E1458" s="42">
        <f>E1459+E1468</f>
        <v>53656.400000000009</v>
      </c>
      <c r="F1458" s="42">
        <f t="shared" ref="F1458:H1458" si="704">F1459+F1468</f>
        <v>39612.379800000002</v>
      </c>
      <c r="G1458" s="42">
        <f t="shared" si="704"/>
        <v>34238.379800000002</v>
      </c>
      <c r="H1458" s="5">
        <f t="shared" si="704"/>
        <v>33675.865880000005</v>
      </c>
      <c r="I1458" s="42">
        <f t="shared" si="688"/>
        <v>62.762067302316218</v>
      </c>
      <c r="J1458" s="42">
        <f t="shared" si="689"/>
        <v>85.013488333765807</v>
      </c>
    </row>
    <row r="1459" spans="1:10">
      <c r="A1459" s="43" t="s">
        <v>146</v>
      </c>
      <c r="B1459" s="44" t="s">
        <v>1094</v>
      </c>
      <c r="C1459" s="44" t="s">
        <v>0</v>
      </c>
      <c r="D1459" s="31">
        <v>41110.699999999997</v>
      </c>
      <c r="E1459" s="31">
        <f>E1460+E1462+E1464+E1466</f>
        <v>41110.700000000004</v>
      </c>
      <c r="F1459" s="31">
        <f t="shared" ref="F1459:H1459" si="705">F1460+F1462+F1464+F1466</f>
        <v>30222.379800000002</v>
      </c>
      <c r="G1459" s="31">
        <f t="shared" si="705"/>
        <v>24848.379800000002</v>
      </c>
      <c r="H1459" s="7">
        <f t="shared" si="705"/>
        <v>24285.865880000005</v>
      </c>
      <c r="I1459" s="31">
        <f t="shared" si="688"/>
        <v>59.074318559401817</v>
      </c>
      <c r="J1459" s="31">
        <f t="shared" si="689"/>
        <v>80.35722547567218</v>
      </c>
    </row>
    <row r="1460" spans="1:10" ht="38.25">
      <c r="A1460" s="43" t="s">
        <v>148</v>
      </c>
      <c r="B1460" s="44" t="s">
        <v>1094</v>
      </c>
      <c r="C1460" s="44" t="s">
        <v>149</v>
      </c>
      <c r="D1460" s="31">
        <v>37221.199999999997</v>
      </c>
      <c r="E1460" s="31">
        <f>E1461</f>
        <v>37221.203800000003</v>
      </c>
      <c r="F1460" s="31">
        <f t="shared" ref="F1460:H1460" si="706">F1461</f>
        <v>27927.61189</v>
      </c>
      <c r="G1460" s="31">
        <f t="shared" si="706"/>
        <v>23247.61189</v>
      </c>
      <c r="H1460" s="7">
        <f t="shared" si="706"/>
        <v>22690.268370000002</v>
      </c>
      <c r="I1460" s="31">
        <f t="shared" si="688"/>
        <v>60.96059786760577</v>
      </c>
      <c r="J1460" s="31">
        <f t="shared" si="689"/>
        <v>81.246719051279399</v>
      </c>
    </row>
    <row r="1461" spans="1:10">
      <c r="A1461" s="43" t="s">
        <v>150</v>
      </c>
      <c r="B1461" s="44" t="s">
        <v>1094</v>
      </c>
      <c r="C1461" s="44" t="s">
        <v>151</v>
      </c>
      <c r="D1461" s="31">
        <v>37221.199999999997</v>
      </c>
      <c r="E1461" s="31">
        <f>ведомство!H2622</f>
        <v>37221.203800000003</v>
      </c>
      <c r="F1461" s="31">
        <f>ведомство!I2622</f>
        <v>27927.61189</v>
      </c>
      <c r="G1461" s="31">
        <f>ведомство!J2622</f>
        <v>23247.61189</v>
      </c>
      <c r="H1461" s="7">
        <f>ведомство!K2622</f>
        <v>22690.268370000002</v>
      </c>
      <c r="I1461" s="31">
        <f t="shared" si="688"/>
        <v>60.96059786760577</v>
      </c>
      <c r="J1461" s="31">
        <f t="shared" si="689"/>
        <v>81.246719051279399</v>
      </c>
    </row>
    <row r="1462" spans="1:10">
      <c r="A1462" s="43" t="s">
        <v>152</v>
      </c>
      <c r="B1462" s="44" t="s">
        <v>1094</v>
      </c>
      <c r="C1462" s="44" t="s">
        <v>153</v>
      </c>
      <c r="D1462" s="31">
        <v>3796</v>
      </c>
      <c r="E1462" s="31">
        <f>E1463</f>
        <v>3796</v>
      </c>
      <c r="F1462" s="31">
        <f t="shared" ref="F1462:H1462" si="707">F1463</f>
        <v>2211.2707099999998</v>
      </c>
      <c r="G1462" s="31">
        <f t="shared" si="707"/>
        <v>1517.27071</v>
      </c>
      <c r="H1462" s="7">
        <f t="shared" si="707"/>
        <v>1512.1004499999999</v>
      </c>
      <c r="I1462" s="31">
        <f t="shared" si="688"/>
        <v>39.834047681770286</v>
      </c>
      <c r="J1462" s="31">
        <f t="shared" si="689"/>
        <v>68.381516707196838</v>
      </c>
    </row>
    <row r="1463" spans="1:10" ht="25.5">
      <c r="A1463" s="43" t="s">
        <v>154</v>
      </c>
      <c r="B1463" s="44" t="s">
        <v>1094</v>
      </c>
      <c r="C1463" s="44" t="s">
        <v>155</v>
      </c>
      <c r="D1463" s="31">
        <v>3796</v>
      </c>
      <c r="E1463" s="31">
        <f>ведомство!H2624</f>
        <v>3796</v>
      </c>
      <c r="F1463" s="31">
        <f>ведомство!I2624</f>
        <v>2211.2707099999998</v>
      </c>
      <c r="G1463" s="31">
        <f>ведомство!J2624</f>
        <v>1517.27071</v>
      </c>
      <c r="H1463" s="7">
        <f>ведомство!K2624</f>
        <v>1512.1004499999999</v>
      </c>
      <c r="I1463" s="31">
        <f t="shared" si="688"/>
        <v>39.834047681770286</v>
      </c>
      <c r="J1463" s="31">
        <f t="shared" si="689"/>
        <v>68.381516707196838</v>
      </c>
    </row>
    <row r="1464" spans="1:10">
      <c r="A1464" s="43" t="s">
        <v>156</v>
      </c>
      <c r="B1464" s="44" t="s">
        <v>1094</v>
      </c>
      <c r="C1464" s="44" t="s">
        <v>157</v>
      </c>
      <c r="D1464" s="31">
        <v>83.5</v>
      </c>
      <c r="E1464" s="31">
        <f>E1465</f>
        <v>83.496200000000002</v>
      </c>
      <c r="F1464" s="31">
        <f t="shared" ref="F1464:H1464" si="708">F1465</f>
        <v>83.496200000000002</v>
      </c>
      <c r="G1464" s="31">
        <f t="shared" si="708"/>
        <v>83.496200000000002</v>
      </c>
      <c r="H1464" s="7">
        <f t="shared" si="708"/>
        <v>83.496200000000002</v>
      </c>
      <c r="I1464" s="31">
        <f t="shared" si="688"/>
        <v>100</v>
      </c>
      <c r="J1464" s="31">
        <f t="shared" si="689"/>
        <v>100</v>
      </c>
    </row>
    <row r="1465" spans="1:10">
      <c r="A1465" s="43" t="s">
        <v>294</v>
      </c>
      <c r="B1465" s="44" t="s">
        <v>1094</v>
      </c>
      <c r="C1465" s="44" t="s">
        <v>295</v>
      </c>
      <c r="D1465" s="31">
        <v>83.5</v>
      </c>
      <c r="E1465" s="31">
        <f>ведомство!H2626</f>
        <v>83.496200000000002</v>
      </c>
      <c r="F1465" s="31">
        <f>ведомство!I2626</f>
        <v>83.496200000000002</v>
      </c>
      <c r="G1465" s="31">
        <f>ведомство!J2626</f>
        <v>83.496200000000002</v>
      </c>
      <c r="H1465" s="7">
        <f>ведомство!K2626</f>
        <v>83.496200000000002</v>
      </c>
      <c r="I1465" s="31">
        <f t="shared" si="688"/>
        <v>100</v>
      </c>
      <c r="J1465" s="31">
        <f t="shared" si="689"/>
        <v>100</v>
      </c>
    </row>
    <row r="1466" spans="1:10">
      <c r="A1466" s="43" t="s">
        <v>160</v>
      </c>
      <c r="B1466" s="44" t="s">
        <v>1094</v>
      </c>
      <c r="C1466" s="44" t="s">
        <v>161</v>
      </c>
      <c r="D1466" s="31">
        <v>10</v>
      </c>
      <c r="E1466" s="31">
        <f>E1467</f>
        <v>10</v>
      </c>
      <c r="F1466" s="31">
        <f t="shared" ref="F1466:H1466" si="709">F1467</f>
        <v>1E-3</v>
      </c>
      <c r="G1466" s="31">
        <f t="shared" si="709"/>
        <v>1E-3</v>
      </c>
      <c r="H1466" s="7">
        <f t="shared" si="709"/>
        <v>8.5999999999999998E-4</v>
      </c>
      <c r="I1466" s="31">
        <f t="shared" si="688"/>
        <v>8.6E-3</v>
      </c>
      <c r="J1466" s="31">
        <f t="shared" si="689"/>
        <v>86</v>
      </c>
    </row>
    <row r="1467" spans="1:10">
      <c r="A1467" s="43" t="s">
        <v>162</v>
      </c>
      <c r="B1467" s="44" t="s">
        <v>1094</v>
      </c>
      <c r="C1467" s="44" t="s">
        <v>163</v>
      </c>
      <c r="D1467" s="31">
        <v>10</v>
      </c>
      <c r="E1467" s="31">
        <f>ведомство!H2628</f>
        <v>10</v>
      </c>
      <c r="F1467" s="31">
        <f>ведомство!I2628</f>
        <v>1E-3</v>
      </c>
      <c r="G1467" s="31">
        <f>ведомство!J2628</f>
        <v>1E-3</v>
      </c>
      <c r="H1467" s="7">
        <f>ведомство!K2628</f>
        <v>8.5999999999999998E-4</v>
      </c>
      <c r="I1467" s="31">
        <f t="shared" si="688"/>
        <v>8.6E-3</v>
      </c>
      <c r="J1467" s="31">
        <f t="shared" si="689"/>
        <v>86</v>
      </c>
    </row>
    <row r="1468" spans="1:10">
      <c r="A1468" s="43" t="s">
        <v>128</v>
      </c>
      <c r="B1468" s="44" t="s">
        <v>1095</v>
      </c>
      <c r="C1468" s="44" t="s">
        <v>0</v>
      </c>
      <c r="D1468" s="31">
        <v>12545.7</v>
      </c>
      <c r="E1468" s="31">
        <f>E1469</f>
        <v>12545.7</v>
      </c>
      <c r="F1468" s="31">
        <f t="shared" ref="F1468:H1469" si="710">F1469</f>
        <v>9390</v>
      </c>
      <c r="G1468" s="31">
        <f t="shared" si="710"/>
        <v>9390</v>
      </c>
      <c r="H1468" s="7">
        <f t="shared" si="710"/>
        <v>9390</v>
      </c>
      <c r="I1468" s="31">
        <f t="shared" si="688"/>
        <v>74.846361701618875</v>
      </c>
      <c r="J1468" s="31">
        <f t="shared" si="689"/>
        <v>100</v>
      </c>
    </row>
    <row r="1469" spans="1:10" ht="25.5">
      <c r="A1469" s="43" t="s">
        <v>130</v>
      </c>
      <c r="B1469" s="44" t="s">
        <v>1095</v>
      </c>
      <c r="C1469" s="44" t="s">
        <v>131</v>
      </c>
      <c r="D1469" s="31">
        <v>12545.7</v>
      </c>
      <c r="E1469" s="31">
        <f>E1470</f>
        <v>12545.7</v>
      </c>
      <c r="F1469" s="31">
        <f t="shared" si="710"/>
        <v>9390</v>
      </c>
      <c r="G1469" s="31">
        <f t="shared" si="710"/>
        <v>9390</v>
      </c>
      <c r="H1469" s="7">
        <f t="shared" si="710"/>
        <v>9390</v>
      </c>
      <c r="I1469" s="31">
        <f t="shared" si="688"/>
        <v>74.846361701618875</v>
      </c>
      <c r="J1469" s="31">
        <f t="shared" si="689"/>
        <v>100</v>
      </c>
    </row>
    <row r="1470" spans="1:10">
      <c r="A1470" s="43" t="s">
        <v>165</v>
      </c>
      <c r="B1470" s="44" t="s">
        <v>1095</v>
      </c>
      <c r="C1470" s="44" t="s">
        <v>166</v>
      </c>
      <c r="D1470" s="31">
        <v>12545.7</v>
      </c>
      <c r="E1470" s="31">
        <f>ведомство!H2631</f>
        <v>12545.7</v>
      </c>
      <c r="F1470" s="31">
        <f>ведомство!I2631</f>
        <v>9390</v>
      </c>
      <c r="G1470" s="31">
        <f>ведомство!J2631</f>
        <v>9390</v>
      </c>
      <c r="H1470" s="7">
        <f>ведомство!K2631</f>
        <v>9390</v>
      </c>
      <c r="I1470" s="31">
        <f t="shared" si="688"/>
        <v>74.846361701618875</v>
      </c>
      <c r="J1470" s="31">
        <f t="shared" si="689"/>
        <v>100</v>
      </c>
    </row>
    <row r="1471" spans="1:10">
      <c r="A1471" s="40" t="s">
        <v>0</v>
      </c>
      <c r="B1471" s="65" t="s">
        <v>0</v>
      </c>
      <c r="C1471" s="41" t="s">
        <v>0</v>
      </c>
      <c r="D1471" s="42" t="s">
        <v>0</v>
      </c>
      <c r="E1471" s="42"/>
      <c r="F1471" s="42"/>
      <c r="G1471" s="42"/>
      <c r="H1471" s="5"/>
      <c r="I1471" s="31"/>
      <c r="J1471" s="31"/>
    </row>
    <row r="1472" spans="1:10" ht="38.25">
      <c r="A1472" s="40" t="s">
        <v>1096</v>
      </c>
      <c r="B1472" s="41" t="s">
        <v>1097</v>
      </c>
      <c r="C1472" s="41" t="s">
        <v>0</v>
      </c>
      <c r="D1472" s="42">
        <v>1000</v>
      </c>
      <c r="E1472" s="42">
        <f>E1473+E1476</f>
        <v>1000</v>
      </c>
      <c r="F1472" s="42">
        <f t="shared" ref="F1472:H1472" si="711">F1473+F1476</f>
        <v>1000</v>
      </c>
      <c r="G1472" s="42">
        <f t="shared" si="711"/>
        <v>1000</v>
      </c>
      <c r="H1472" s="5">
        <f t="shared" si="711"/>
        <v>999.9</v>
      </c>
      <c r="I1472" s="42">
        <f t="shared" si="688"/>
        <v>99.99</v>
      </c>
      <c r="J1472" s="42">
        <f t="shared" si="689"/>
        <v>99.99</v>
      </c>
    </row>
    <row r="1473" spans="1:10" ht="25.5">
      <c r="A1473" s="43" t="s">
        <v>664</v>
      </c>
      <c r="B1473" s="44" t="s">
        <v>1098</v>
      </c>
      <c r="C1473" s="44" t="s">
        <v>0</v>
      </c>
      <c r="D1473" s="31">
        <v>779.6</v>
      </c>
      <c r="E1473" s="31">
        <f>E1474</f>
        <v>779.6</v>
      </c>
      <c r="F1473" s="31">
        <f t="shared" ref="F1473:H1474" si="712">F1474</f>
        <v>779.6</v>
      </c>
      <c r="G1473" s="31">
        <f t="shared" si="712"/>
        <v>779.6</v>
      </c>
      <c r="H1473" s="7">
        <f t="shared" si="712"/>
        <v>779.5</v>
      </c>
      <c r="I1473" s="31">
        <f t="shared" si="688"/>
        <v>99.987172909184196</v>
      </c>
      <c r="J1473" s="31">
        <f t="shared" si="689"/>
        <v>99.987172909184196</v>
      </c>
    </row>
    <row r="1474" spans="1:10">
      <c r="A1474" s="43" t="s">
        <v>152</v>
      </c>
      <c r="B1474" s="44" t="s">
        <v>1098</v>
      </c>
      <c r="C1474" s="44" t="s">
        <v>153</v>
      </c>
      <c r="D1474" s="31">
        <v>779.6</v>
      </c>
      <c r="E1474" s="31">
        <f>E1475</f>
        <v>779.6</v>
      </c>
      <c r="F1474" s="31">
        <f t="shared" si="712"/>
        <v>779.6</v>
      </c>
      <c r="G1474" s="31">
        <f t="shared" si="712"/>
        <v>779.6</v>
      </c>
      <c r="H1474" s="7">
        <f t="shared" si="712"/>
        <v>779.5</v>
      </c>
      <c r="I1474" s="31">
        <f t="shared" si="688"/>
        <v>99.987172909184196</v>
      </c>
      <c r="J1474" s="31">
        <f t="shared" si="689"/>
        <v>99.987172909184196</v>
      </c>
    </row>
    <row r="1475" spans="1:10" ht="25.5">
      <c r="A1475" s="43" t="s">
        <v>154</v>
      </c>
      <c r="B1475" s="44" t="s">
        <v>1098</v>
      </c>
      <c r="C1475" s="44" t="s">
        <v>155</v>
      </c>
      <c r="D1475" s="31">
        <v>779.6</v>
      </c>
      <c r="E1475" s="31">
        <f>ведомство!H2635</f>
        <v>779.6</v>
      </c>
      <c r="F1475" s="31">
        <f>ведомство!I2635</f>
        <v>779.6</v>
      </c>
      <c r="G1475" s="31">
        <f>ведомство!J2635</f>
        <v>779.6</v>
      </c>
      <c r="H1475" s="7">
        <f>ведомство!K2635</f>
        <v>779.5</v>
      </c>
      <c r="I1475" s="31">
        <f t="shared" si="688"/>
        <v>99.987172909184196</v>
      </c>
      <c r="J1475" s="31">
        <f t="shared" si="689"/>
        <v>99.987172909184196</v>
      </c>
    </row>
    <row r="1476" spans="1:10" ht="25.5">
      <c r="A1476" s="43" t="s">
        <v>802</v>
      </c>
      <c r="B1476" s="44" t="s">
        <v>1099</v>
      </c>
      <c r="C1476" s="44" t="s">
        <v>0</v>
      </c>
      <c r="D1476" s="31">
        <v>220.4</v>
      </c>
      <c r="E1476" s="31">
        <f>E1477</f>
        <v>220.4</v>
      </c>
      <c r="F1476" s="31">
        <f t="shared" ref="F1476:H1477" si="713">F1477</f>
        <v>220.4</v>
      </c>
      <c r="G1476" s="31">
        <f t="shared" si="713"/>
        <v>220.4</v>
      </c>
      <c r="H1476" s="7">
        <f t="shared" si="713"/>
        <v>220.4</v>
      </c>
      <c r="I1476" s="31">
        <f t="shared" si="688"/>
        <v>100</v>
      </c>
      <c r="J1476" s="31">
        <f t="shared" si="689"/>
        <v>100</v>
      </c>
    </row>
    <row r="1477" spans="1:10" ht="25.5">
      <c r="A1477" s="43" t="s">
        <v>130</v>
      </c>
      <c r="B1477" s="44" t="s">
        <v>1099</v>
      </c>
      <c r="C1477" s="44" t="s">
        <v>131</v>
      </c>
      <c r="D1477" s="31">
        <v>220.4</v>
      </c>
      <c r="E1477" s="48">
        <f>E1478</f>
        <v>220.4</v>
      </c>
      <c r="F1477" s="48">
        <f t="shared" si="713"/>
        <v>220.4</v>
      </c>
      <c r="G1477" s="48">
        <f t="shared" si="713"/>
        <v>220.4</v>
      </c>
      <c r="H1477" s="21">
        <f t="shared" si="713"/>
        <v>220.4</v>
      </c>
      <c r="I1477" s="31">
        <f t="shared" si="688"/>
        <v>100</v>
      </c>
      <c r="J1477" s="31">
        <f t="shared" si="689"/>
        <v>100</v>
      </c>
    </row>
    <row r="1478" spans="1:10">
      <c r="A1478" s="43" t="s">
        <v>165</v>
      </c>
      <c r="B1478" s="44" t="s">
        <v>1099</v>
      </c>
      <c r="C1478" s="44" t="s">
        <v>166</v>
      </c>
      <c r="D1478" s="31">
        <v>220.4</v>
      </c>
      <c r="E1478" s="31">
        <f>ведомство!H2638</f>
        <v>220.4</v>
      </c>
      <c r="F1478" s="31">
        <f>ведомство!I2638</f>
        <v>220.4</v>
      </c>
      <c r="G1478" s="31">
        <f>ведомство!J2638</f>
        <v>220.4</v>
      </c>
      <c r="H1478" s="7">
        <f>ведомство!K2638</f>
        <v>220.4</v>
      </c>
      <c r="I1478" s="31">
        <f t="shared" si="688"/>
        <v>100</v>
      </c>
      <c r="J1478" s="31">
        <f t="shared" si="689"/>
        <v>100</v>
      </c>
    </row>
    <row r="1479" spans="1:10">
      <c r="A1479" s="40" t="s">
        <v>0</v>
      </c>
      <c r="B1479" s="65" t="s">
        <v>0</v>
      </c>
      <c r="C1479" s="41" t="s">
        <v>0</v>
      </c>
      <c r="D1479" s="42" t="s">
        <v>0</v>
      </c>
      <c r="E1479" s="42"/>
      <c r="F1479" s="42"/>
      <c r="G1479" s="42"/>
      <c r="H1479" s="5"/>
      <c r="I1479" s="31"/>
      <c r="J1479" s="31"/>
    </row>
    <row r="1480" spans="1:10" ht="25.5">
      <c r="A1480" s="40" t="s">
        <v>700</v>
      </c>
      <c r="B1480" s="41" t="s">
        <v>701</v>
      </c>
      <c r="C1480" s="41" t="s">
        <v>0</v>
      </c>
      <c r="D1480" s="42">
        <v>4614424.0999999996</v>
      </c>
      <c r="E1480" s="42">
        <f t="shared" ref="E1480:H1480" si="714">E1481+E1498+E1509+E1520+E1531</f>
        <v>4623538.9380000001</v>
      </c>
      <c r="F1480" s="42">
        <f t="shared" si="714"/>
        <v>3209583.8404300003</v>
      </c>
      <c r="G1480" s="42">
        <f t="shared" si="714"/>
        <v>3209583.8404300003</v>
      </c>
      <c r="H1480" s="5">
        <f t="shared" si="714"/>
        <v>3203294.3662200002</v>
      </c>
      <c r="I1480" s="42">
        <f t="shared" si="688"/>
        <v>69.282305376358437</v>
      </c>
      <c r="J1480" s="42">
        <f t="shared" si="689"/>
        <v>99.804040818913222</v>
      </c>
    </row>
    <row r="1481" spans="1:10" ht="25.5">
      <c r="A1481" s="40" t="s">
        <v>706</v>
      </c>
      <c r="B1481" s="41" t="s">
        <v>707</v>
      </c>
      <c r="C1481" s="41" t="s">
        <v>0</v>
      </c>
      <c r="D1481" s="42">
        <v>327695.5</v>
      </c>
      <c r="E1481" s="42">
        <f>E1482+E1485+E1488+E1491+E1494</f>
        <v>327695.48000000004</v>
      </c>
      <c r="F1481" s="42">
        <f t="shared" ref="F1481:H1481" si="715">F1482+F1485+F1488+F1491+F1494</f>
        <v>234431.94750000001</v>
      </c>
      <c r="G1481" s="42">
        <f t="shared" si="715"/>
        <v>234431.94750000001</v>
      </c>
      <c r="H1481" s="5">
        <f t="shared" si="715"/>
        <v>234431.94750000001</v>
      </c>
      <c r="I1481" s="42">
        <f t="shared" si="688"/>
        <v>71.539573112207705</v>
      </c>
      <c r="J1481" s="42">
        <f t="shared" si="689"/>
        <v>100</v>
      </c>
    </row>
    <row r="1482" spans="1:10" ht="38.25">
      <c r="A1482" s="43" t="s">
        <v>708</v>
      </c>
      <c r="B1482" s="44" t="s">
        <v>709</v>
      </c>
      <c r="C1482" s="44" t="s">
        <v>0</v>
      </c>
      <c r="D1482" s="31">
        <v>58037.1</v>
      </c>
      <c r="E1482" s="31">
        <f>E1483</f>
        <v>58037.1</v>
      </c>
      <c r="F1482" s="31">
        <f t="shared" ref="F1482:H1483" si="716">F1483</f>
        <v>53156.264000000003</v>
      </c>
      <c r="G1482" s="31">
        <f t="shared" si="716"/>
        <v>53156.264000000003</v>
      </c>
      <c r="H1482" s="7">
        <f t="shared" si="716"/>
        <v>53156.264000000003</v>
      </c>
      <c r="I1482" s="31">
        <f t="shared" si="688"/>
        <v>91.590144924539658</v>
      </c>
      <c r="J1482" s="31">
        <f t="shared" si="689"/>
        <v>100</v>
      </c>
    </row>
    <row r="1483" spans="1:10">
      <c r="A1483" s="43" t="s">
        <v>160</v>
      </c>
      <c r="B1483" s="44" t="s">
        <v>709</v>
      </c>
      <c r="C1483" s="44" t="s">
        <v>161</v>
      </c>
      <c r="D1483" s="31">
        <v>58037.1</v>
      </c>
      <c r="E1483" s="31">
        <f>E1484</f>
        <v>58037.1</v>
      </c>
      <c r="F1483" s="31">
        <f t="shared" si="716"/>
        <v>53156.264000000003</v>
      </c>
      <c r="G1483" s="31">
        <f t="shared" si="716"/>
        <v>53156.264000000003</v>
      </c>
      <c r="H1483" s="7">
        <f t="shared" si="716"/>
        <v>53156.264000000003</v>
      </c>
      <c r="I1483" s="31">
        <f t="shared" si="688"/>
        <v>91.590144924539658</v>
      </c>
      <c r="J1483" s="31">
        <f t="shared" si="689"/>
        <v>100</v>
      </c>
    </row>
    <row r="1484" spans="1:10" ht="25.5">
      <c r="A1484" s="43" t="s">
        <v>269</v>
      </c>
      <c r="B1484" s="44" t="s">
        <v>709</v>
      </c>
      <c r="C1484" s="44" t="s">
        <v>270</v>
      </c>
      <c r="D1484" s="31">
        <v>58037.1</v>
      </c>
      <c r="E1484" s="31">
        <f>ведомство!H1563</f>
        <v>58037.1</v>
      </c>
      <c r="F1484" s="31">
        <f>ведомство!I1563</f>
        <v>53156.264000000003</v>
      </c>
      <c r="G1484" s="31">
        <f>ведомство!J1563</f>
        <v>53156.264000000003</v>
      </c>
      <c r="H1484" s="7">
        <f>ведомство!K1563</f>
        <v>53156.264000000003</v>
      </c>
      <c r="I1484" s="31">
        <f t="shared" si="688"/>
        <v>91.590144924539658</v>
      </c>
      <c r="J1484" s="31">
        <f t="shared" si="689"/>
        <v>100</v>
      </c>
    </row>
    <row r="1485" spans="1:10" ht="38.25">
      <c r="A1485" s="43" t="s">
        <v>710</v>
      </c>
      <c r="B1485" s="44" t="s">
        <v>711</v>
      </c>
      <c r="C1485" s="44" t="s">
        <v>0</v>
      </c>
      <c r="D1485" s="31">
        <v>91179.7</v>
      </c>
      <c r="E1485" s="31">
        <f>E1486</f>
        <v>91179.7</v>
      </c>
      <c r="F1485" s="31">
        <f t="shared" ref="F1485:H1486" si="717">F1486</f>
        <v>53211.559600000001</v>
      </c>
      <c r="G1485" s="31">
        <f t="shared" si="717"/>
        <v>53211.559600000001</v>
      </c>
      <c r="H1485" s="7">
        <f t="shared" si="717"/>
        <v>53211.559600000001</v>
      </c>
      <c r="I1485" s="31">
        <f t="shared" si="688"/>
        <v>58.358998329672062</v>
      </c>
      <c r="J1485" s="31">
        <f t="shared" si="689"/>
        <v>100</v>
      </c>
    </row>
    <row r="1486" spans="1:10">
      <c r="A1486" s="43" t="s">
        <v>160</v>
      </c>
      <c r="B1486" s="44" t="s">
        <v>711</v>
      </c>
      <c r="C1486" s="44" t="s">
        <v>161</v>
      </c>
      <c r="D1486" s="31">
        <v>91179.7</v>
      </c>
      <c r="E1486" s="31">
        <f>E1487</f>
        <v>91179.7</v>
      </c>
      <c r="F1486" s="31">
        <f t="shared" si="717"/>
        <v>53211.559600000001</v>
      </c>
      <c r="G1486" s="31">
        <f t="shared" si="717"/>
        <v>53211.559600000001</v>
      </c>
      <c r="H1486" s="7">
        <f t="shared" si="717"/>
        <v>53211.559600000001</v>
      </c>
      <c r="I1486" s="31">
        <f t="shared" ref="I1486:I1549" si="718">H1486/E1486*100</f>
        <v>58.358998329672062</v>
      </c>
      <c r="J1486" s="31">
        <f t="shared" ref="J1486:J1549" si="719">H1486/F1486*100</f>
        <v>100</v>
      </c>
    </row>
    <row r="1487" spans="1:10" ht="25.5">
      <c r="A1487" s="43" t="s">
        <v>269</v>
      </c>
      <c r="B1487" s="44" t="s">
        <v>711</v>
      </c>
      <c r="C1487" s="44" t="s">
        <v>270</v>
      </c>
      <c r="D1487" s="31">
        <v>91179.7</v>
      </c>
      <c r="E1487" s="31">
        <f>ведомство!H1566</f>
        <v>91179.7</v>
      </c>
      <c r="F1487" s="31">
        <f>ведомство!I1566</f>
        <v>53211.559600000001</v>
      </c>
      <c r="G1487" s="31">
        <f>ведомство!J1566</f>
        <v>53211.559600000001</v>
      </c>
      <c r="H1487" s="7">
        <f>ведомство!K1566</f>
        <v>53211.559600000001</v>
      </c>
      <c r="I1487" s="31">
        <f t="shared" si="718"/>
        <v>58.358998329672062</v>
      </c>
      <c r="J1487" s="31">
        <f t="shared" si="719"/>
        <v>100</v>
      </c>
    </row>
    <row r="1488" spans="1:10" ht="38.25">
      <c r="A1488" s="43" t="s">
        <v>712</v>
      </c>
      <c r="B1488" s="44" t="s">
        <v>713</v>
      </c>
      <c r="C1488" s="44" t="s">
        <v>0</v>
      </c>
      <c r="D1488" s="31">
        <v>170806.6</v>
      </c>
      <c r="E1488" s="31">
        <f>E1489</f>
        <v>170806.6</v>
      </c>
      <c r="F1488" s="31">
        <f t="shared" ref="F1488:H1489" si="720">F1489</f>
        <v>124906.6</v>
      </c>
      <c r="G1488" s="31">
        <f t="shared" si="720"/>
        <v>124906.6</v>
      </c>
      <c r="H1488" s="7">
        <f t="shared" si="720"/>
        <v>124906.6</v>
      </c>
      <c r="I1488" s="31">
        <f t="shared" si="718"/>
        <v>73.127502098865037</v>
      </c>
      <c r="J1488" s="31">
        <f t="shared" si="719"/>
        <v>100</v>
      </c>
    </row>
    <row r="1489" spans="1:10">
      <c r="A1489" s="43" t="s">
        <v>160</v>
      </c>
      <c r="B1489" s="44" t="s">
        <v>713</v>
      </c>
      <c r="C1489" s="44" t="s">
        <v>161</v>
      </c>
      <c r="D1489" s="31">
        <v>170806.6</v>
      </c>
      <c r="E1489" s="31">
        <f>E1490</f>
        <v>170806.6</v>
      </c>
      <c r="F1489" s="31">
        <f t="shared" si="720"/>
        <v>124906.6</v>
      </c>
      <c r="G1489" s="31">
        <f t="shared" si="720"/>
        <v>124906.6</v>
      </c>
      <c r="H1489" s="7">
        <f t="shared" si="720"/>
        <v>124906.6</v>
      </c>
      <c r="I1489" s="31">
        <f t="shared" si="718"/>
        <v>73.127502098865037</v>
      </c>
      <c r="J1489" s="31">
        <f t="shared" si="719"/>
        <v>100</v>
      </c>
    </row>
    <row r="1490" spans="1:10" ht="25.5">
      <c r="A1490" s="43" t="s">
        <v>269</v>
      </c>
      <c r="B1490" s="44" t="s">
        <v>713</v>
      </c>
      <c r="C1490" s="44" t="s">
        <v>270</v>
      </c>
      <c r="D1490" s="31">
        <v>170806.6</v>
      </c>
      <c r="E1490" s="31">
        <f>ведомство!H1569</f>
        <v>170806.6</v>
      </c>
      <c r="F1490" s="31">
        <f>ведомство!I1569</f>
        <v>124906.6</v>
      </c>
      <c r="G1490" s="31">
        <f>ведомство!J1569</f>
        <v>124906.6</v>
      </c>
      <c r="H1490" s="7">
        <f>ведомство!K1569</f>
        <v>124906.6</v>
      </c>
      <c r="I1490" s="31">
        <f t="shared" si="718"/>
        <v>73.127502098865037</v>
      </c>
      <c r="J1490" s="31">
        <f t="shared" si="719"/>
        <v>100</v>
      </c>
    </row>
    <row r="1491" spans="1:10" ht="76.5">
      <c r="A1491" s="43" t="s">
        <v>714</v>
      </c>
      <c r="B1491" s="44" t="s">
        <v>715</v>
      </c>
      <c r="C1491" s="44" t="s">
        <v>0</v>
      </c>
      <c r="D1491" s="31">
        <v>5368.8</v>
      </c>
      <c r="E1491" s="31">
        <f>E1492</f>
        <v>5368.8</v>
      </c>
      <c r="F1491" s="31">
        <f t="shared" ref="F1491:H1492" si="721">F1492</f>
        <v>3157.5239000000001</v>
      </c>
      <c r="G1491" s="31">
        <f t="shared" si="721"/>
        <v>3157.5239000000001</v>
      </c>
      <c r="H1491" s="7">
        <f t="shared" si="721"/>
        <v>3157.5239000000001</v>
      </c>
      <c r="I1491" s="31">
        <f t="shared" si="718"/>
        <v>58.812470198182091</v>
      </c>
      <c r="J1491" s="31">
        <f t="shared" si="719"/>
        <v>100</v>
      </c>
    </row>
    <row r="1492" spans="1:10">
      <c r="A1492" s="43" t="s">
        <v>160</v>
      </c>
      <c r="B1492" s="44" t="s">
        <v>715</v>
      </c>
      <c r="C1492" s="44" t="s">
        <v>161</v>
      </c>
      <c r="D1492" s="31">
        <v>5368.8</v>
      </c>
      <c r="E1492" s="31">
        <f>E1493</f>
        <v>5368.8</v>
      </c>
      <c r="F1492" s="31">
        <f t="shared" si="721"/>
        <v>3157.5239000000001</v>
      </c>
      <c r="G1492" s="31">
        <f t="shared" si="721"/>
        <v>3157.5239000000001</v>
      </c>
      <c r="H1492" s="7">
        <f t="shared" si="721"/>
        <v>3157.5239000000001</v>
      </c>
      <c r="I1492" s="31">
        <f t="shared" si="718"/>
        <v>58.812470198182091</v>
      </c>
      <c r="J1492" s="31">
        <f t="shared" si="719"/>
        <v>100</v>
      </c>
    </row>
    <row r="1493" spans="1:10" ht="25.5">
      <c r="A1493" s="43" t="s">
        <v>269</v>
      </c>
      <c r="B1493" s="44" t="s">
        <v>715</v>
      </c>
      <c r="C1493" s="44" t="s">
        <v>270</v>
      </c>
      <c r="D1493" s="31">
        <v>5368.8</v>
      </c>
      <c r="E1493" s="31">
        <f>ведомство!H1572</f>
        <v>5368.8</v>
      </c>
      <c r="F1493" s="31">
        <f>ведомство!I1572</f>
        <v>3157.5239000000001</v>
      </c>
      <c r="G1493" s="31">
        <f>ведомство!J1572</f>
        <v>3157.5239000000001</v>
      </c>
      <c r="H1493" s="7">
        <f>ведомство!K1572</f>
        <v>3157.5239000000001</v>
      </c>
      <c r="I1493" s="31">
        <f t="shared" si="718"/>
        <v>58.812470198182091</v>
      </c>
      <c r="J1493" s="31">
        <f t="shared" si="719"/>
        <v>100</v>
      </c>
    </row>
    <row r="1494" spans="1:10" ht="51">
      <c r="A1494" s="43" t="s">
        <v>716</v>
      </c>
      <c r="B1494" s="44" t="s">
        <v>717</v>
      </c>
      <c r="C1494" s="44" t="s">
        <v>0</v>
      </c>
      <c r="D1494" s="31">
        <v>2303.3000000000002</v>
      </c>
      <c r="E1494" s="31">
        <f>E1495</f>
        <v>2303.2800000000002</v>
      </c>
      <c r="F1494" s="31">
        <f t="shared" ref="F1494:H1495" si="722">F1495</f>
        <v>0</v>
      </c>
      <c r="G1494" s="31">
        <f t="shared" si="722"/>
        <v>0</v>
      </c>
      <c r="H1494" s="7">
        <f t="shared" si="722"/>
        <v>0</v>
      </c>
      <c r="I1494" s="31">
        <f t="shared" si="718"/>
        <v>0</v>
      </c>
      <c r="J1494" s="31">
        <v>0</v>
      </c>
    </row>
    <row r="1495" spans="1:10">
      <c r="A1495" s="43" t="s">
        <v>160</v>
      </c>
      <c r="B1495" s="44" t="s">
        <v>717</v>
      </c>
      <c r="C1495" s="44" t="s">
        <v>161</v>
      </c>
      <c r="D1495" s="31">
        <v>2303.3000000000002</v>
      </c>
      <c r="E1495" s="31">
        <f>E1496</f>
        <v>2303.2800000000002</v>
      </c>
      <c r="F1495" s="31">
        <f t="shared" si="722"/>
        <v>0</v>
      </c>
      <c r="G1495" s="31">
        <f t="shared" si="722"/>
        <v>0</v>
      </c>
      <c r="H1495" s="7">
        <f t="shared" si="722"/>
        <v>0</v>
      </c>
      <c r="I1495" s="31">
        <f t="shared" si="718"/>
        <v>0</v>
      </c>
      <c r="J1495" s="31">
        <v>0</v>
      </c>
    </row>
    <row r="1496" spans="1:10" ht="25.5">
      <c r="A1496" s="43" t="s">
        <v>269</v>
      </c>
      <c r="B1496" s="44" t="s">
        <v>717</v>
      </c>
      <c r="C1496" s="44" t="s">
        <v>270</v>
      </c>
      <c r="D1496" s="31">
        <v>2303.3000000000002</v>
      </c>
      <c r="E1496" s="31">
        <f>ведомство!H1575</f>
        <v>2303.2800000000002</v>
      </c>
      <c r="F1496" s="31">
        <f>ведомство!I1575</f>
        <v>0</v>
      </c>
      <c r="G1496" s="31">
        <f>ведомство!J1575</f>
        <v>0</v>
      </c>
      <c r="H1496" s="7">
        <f>ведомство!K1575</f>
        <v>0</v>
      </c>
      <c r="I1496" s="31">
        <f t="shared" si="718"/>
        <v>0</v>
      </c>
      <c r="J1496" s="31">
        <v>0</v>
      </c>
    </row>
    <row r="1497" spans="1:10">
      <c r="A1497" s="40" t="s">
        <v>0</v>
      </c>
      <c r="B1497" s="65" t="s">
        <v>0</v>
      </c>
      <c r="C1497" s="41" t="s">
        <v>0</v>
      </c>
      <c r="D1497" s="42" t="s">
        <v>0</v>
      </c>
      <c r="E1497" s="42"/>
      <c r="F1497" s="42"/>
      <c r="G1497" s="42"/>
      <c r="H1497" s="5"/>
      <c r="I1497" s="31"/>
      <c r="J1497" s="31"/>
    </row>
    <row r="1498" spans="1:10" ht="25.5">
      <c r="A1498" s="40" t="s">
        <v>718</v>
      </c>
      <c r="B1498" s="41" t="s">
        <v>719</v>
      </c>
      <c r="C1498" s="41" t="s">
        <v>0</v>
      </c>
      <c r="D1498" s="42">
        <v>170670</v>
      </c>
      <c r="E1498" s="42">
        <f>E1502+E1505+E1499</f>
        <v>170670</v>
      </c>
      <c r="F1498" s="42">
        <f t="shared" ref="F1498:H1498" si="723">F1502+F1505+F1499</f>
        <v>23240.187330000001</v>
      </c>
      <c r="G1498" s="42">
        <f t="shared" si="723"/>
        <v>23240.187330000001</v>
      </c>
      <c r="H1498" s="5">
        <f t="shared" si="723"/>
        <v>23240.187330000001</v>
      </c>
      <c r="I1498" s="42">
        <f t="shared" si="718"/>
        <v>13.617031306029178</v>
      </c>
      <c r="J1498" s="42">
        <f t="shared" si="719"/>
        <v>100</v>
      </c>
    </row>
    <row r="1499" spans="1:10" s="35" customFormat="1" ht="25.5" hidden="1">
      <c r="A1499" s="46" t="s">
        <v>113</v>
      </c>
      <c r="B1499" s="45" t="s">
        <v>1181</v>
      </c>
      <c r="C1499" s="26"/>
      <c r="D1499" s="42"/>
      <c r="E1499" s="48">
        <f>E1500</f>
        <v>0</v>
      </c>
      <c r="F1499" s="48">
        <f t="shared" ref="F1499:H1500" si="724">F1500</f>
        <v>0</v>
      </c>
      <c r="G1499" s="48">
        <f t="shared" si="724"/>
        <v>0</v>
      </c>
      <c r="H1499" s="21">
        <f t="shared" si="724"/>
        <v>0</v>
      </c>
      <c r="I1499" s="31">
        <v>0</v>
      </c>
      <c r="J1499" s="31">
        <v>0</v>
      </c>
    </row>
    <row r="1500" spans="1:10" s="35" customFormat="1" hidden="1">
      <c r="A1500" s="43" t="s">
        <v>115</v>
      </c>
      <c r="B1500" s="44" t="s">
        <v>1181</v>
      </c>
      <c r="C1500" s="44">
        <v>400</v>
      </c>
      <c r="D1500" s="42"/>
      <c r="E1500" s="48">
        <f>E1501</f>
        <v>0</v>
      </c>
      <c r="F1500" s="48">
        <f t="shared" si="724"/>
        <v>0</v>
      </c>
      <c r="G1500" s="48">
        <f t="shared" si="724"/>
        <v>0</v>
      </c>
      <c r="H1500" s="21">
        <f t="shared" si="724"/>
        <v>0</v>
      </c>
      <c r="I1500" s="31">
        <v>0</v>
      </c>
      <c r="J1500" s="31">
        <v>0</v>
      </c>
    </row>
    <row r="1501" spans="1:10" s="35" customFormat="1" hidden="1">
      <c r="A1501" s="43" t="s">
        <v>733</v>
      </c>
      <c r="B1501" s="45" t="s">
        <v>1181</v>
      </c>
      <c r="C1501" s="26">
        <v>410</v>
      </c>
      <c r="D1501" s="42"/>
      <c r="E1501" s="48">
        <f>ведомство!H1579</f>
        <v>0</v>
      </c>
      <c r="F1501" s="48">
        <f>ведомство!I1579</f>
        <v>0</v>
      </c>
      <c r="G1501" s="48">
        <f>ведомство!J1579</f>
        <v>0</v>
      </c>
      <c r="H1501" s="21">
        <f>ведомство!K1579</f>
        <v>0</v>
      </c>
      <c r="I1501" s="31">
        <v>0</v>
      </c>
      <c r="J1501" s="31">
        <v>0</v>
      </c>
    </row>
    <row r="1502" spans="1:10">
      <c r="A1502" s="43" t="s">
        <v>720</v>
      </c>
      <c r="B1502" s="44" t="s">
        <v>721</v>
      </c>
      <c r="C1502" s="44" t="s">
        <v>0</v>
      </c>
      <c r="D1502" s="31">
        <v>70000</v>
      </c>
      <c r="E1502" s="31">
        <f>E1503</f>
        <v>70000</v>
      </c>
      <c r="F1502" s="31">
        <f t="shared" ref="F1502:H1503" si="725">F1503</f>
        <v>0</v>
      </c>
      <c r="G1502" s="31">
        <f t="shared" si="725"/>
        <v>0</v>
      </c>
      <c r="H1502" s="7">
        <f t="shared" si="725"/>
        <v>0</v>
      </c>
      <c r="I1502" s="31">
        <f t="shared" si="718"/>
        <v>0</v>
      </c>
      <c r="J1502" s="31">
        <v>0</v>
      </c>
    </row>
    <row r="1503" spans="1:10" ht="25.5">
      <c r="A1503" s="43" t="s">
        <v>130</v>
      </c>
      <c r="B1503" s="44" t="s">
        <v>721</v>
      </c>
      <c r="C1503" s="44" t="s">
        <v>131</v>
      </c>
      <c r="D1503" s="31">
        <v>70000</v>
      </c>
      <c r="E1503" s="31">
        <f>E1504</f>
        <v>70000</v>
      </c>
      <c r="F1503" s="31">
        <f t="shared" si="725"/>
        <v>0</v>
      </c>
      <c r="G1503" s="31">
        <f t="shared" si="725"/>
        <v>0</v>
      </c>
      <c r="H1503" s="7">
        <f t="shared" si="725"/>
        <v>0</v>
      </c>
      <c r="I1503" s="31">
        <f t="shared" si="718"/>
        <v>0</v>
      </c>
      <c r="J1503" s="31">
        <v>0</v>
      </c>
    </row>
    <row r="1504" spans="1:10">
      <c r="A1504" s="43" t="s">
        <v>132</v>
      </c>
      <c r="B1504" s="44" t="s">
        <v>721</v>
      </c>
      <c r="C1504" s="44" t="s">
        <v>133</v>
      </c>
      <c r="D1504" s="31">
        <v>70000</v>
      </c>
      <c r="E1504" s="31">
        <f>ведомство!H1582</f>
        <v>70000</v>
      </c>
      <c r="F1504" s="31">
        <f>ведомство!I1582</f>
        <v>0</v>
      </c>
      <c r="G1504" s="31">
        <f>ведомство!J1582</f>
        <v>0</v>
      </c>
      <c r="H1504" s="7">
        <f>ведомство!K1582</f>
        <v>0</v>
      </c>
      <c r="I1504" s="31">
        <f t="shared" si="718"/>
        <v>0</v>
      </c>
      <c r="J1504" s="31">
        <v>0</v>
      </c>
    </row>
    <row r="1505" spans="1:10">
      <c r="A1505" s="43" t="s">
        <v>727</v>
      </c>
      <c r="B1505" s="44" t="s">
        <v>728</v>
      </c>
      <c r="C1505" s="44" t="s">
        <v>0</v>
      </c>
      <c r="D1505" s="31">
        <v>100670</v>
      </c>
      <c r="E1505" s="31">
        <f>E1506</f>
        <v>100670</v>
      </c>
      <c r="F1505" s="31">
        <f t="shared" ref="F1505:H1506" si="726">F1506</f>
        <v>23240.187330000001</v>
      </c>
      <c r="G1505" s="31">
        <f t="shared" si="726"/>
        <v>23240.187330000001</v>
      </c>
      <c r="H1505" s="7">
        <f t="shared" si="726"/>
        <v>23240.187330000001</v>
      </c>
      <c r="I1505" s="31">
        <f t="shared" si="718"/>
        <v>23.085514383629683</v>
      </c>
      <c r="J1505" s="31">
        <f t="shared" si="719"/>
        <v>100</v>
      </c>
    </row>
    <row r="1506" spans="1:10">
      <c r="A1506" s="43" t="s">
        <v>105</v>
      </c>
      <c r="B1506" s="44" t="s">
        <v>728</v>
      </c>
      <c r="C1506" s="44" t="s">
        <v>106</v>
      </c>
      <c r="D1506" s="31">
        <v>100670</v>
      </c>
      <c r="E1506" s="31">
        <f>E1507</f>
        <v>100670</v>
      </c>
      <c r="F1506" s="31">
        <f t="shared" si="726"/>
        <v>23240.187330000001</v>
      </c>
      <c r="G1506" s="31">
        <f t="shared" si="726"/>
        <v>23240.187330000001</v>
      </c>
      <c r="H1506" s="7">
        <f t="shared" si="726"/>
        <v>23240.187330000001</v>
      </c>
      <c r="I1506" s="31">
        <f t="shared" si="718"/>
        <v>23.085514383629683</v>
      </c>
      <c r="J1506" s="31">
        <f t="shared" si="719"/>
        <v>100</v>
      </c>
    </row>
    <row r="1507" spans="1:10">
      <c r="A1507" s="43" t="s">
        <v>144</v>
      </c>
      <c r="B1507" s="44" t="s">
        <v>728</v>
      </c>
      <c r="C1507" s="44" t="s">
        <v>145</v>
      </c>
      <c r="D1507" s="31">
        <v>100670</v>
      </c>
      <c r="E1507" s="31">
        <f>ведомство!H1613</f>
        <v>100670</v>
      </c>
      <c r="F1507" s="31">
        <f>ведомство!I1613</f>
        <v>23240.187330000001</v>
      </c>
      <c r="G1507" s="31">
        <f>ведомство!J1613</f>
        <v>23240.187330000001</v>
      </c>
      <c r="H1507" s="7">
        <f>ведомство!K1613</f>
        <v>23240.187330000001</v>
      </c>
      <c r="I1507" s="31">
        <f t="shared" si="718"/>
        <v>23.085514383629683</v>
      </c>
      <c r="J1507" s="31">
        <f t="shared" si="719"/>
        <v>100</v>
      </c>
    </row>
    <row r="1508" spans="1:10">
      <c r="A1508" s="40" t="s">
        <v>0</v>
      </c>
      <c r="B1508" s="65" t="s">
        <v>0</v>
      </c>
      <c r="C1508" s="41" t="s">
        <v>0</v>
      </c>
      <c r="D1508" s="42" t="s">
        <v>0</v>
      </c>
      <c r="E1508" s="42"/>
      <c r="F1508" s="42"/>
      <c r="G1508" s="42"/>
      <c r="H1508" s="5"/>
      <c r="I1508" s="31"/>
      <c r="J1508" s="31"/>
    </row>
    <row r="1509" spans="1:10" ht="25.5">
      <c r="A1509" s="40" t="s">
        <v>729</v>
      </c>
      <c r="B1509" s="41" t="s">
        <v>730</v>
      </c>
      <c r="C1509" s="41" t="s">
        <v>0</v>
      </c>
      <c r="D1509" s="42">
        <v>1135790.5</v>
      </c>
      <c r="E1509" s="42">
        <f>E1510+E1513+E1516</f>
        <v>1135790.5169999998</v>
      </c>
      <c r="F1509" s="42">
        <f t="shared" ref="F1509:H1509" si="727">F1510+F1513+F1516</f>
        <v>701681.50899999996</v>
      </c>
      <c r="G1509" s="42">
        <f t="shared" si="727"/>
        <v>701681.50899999996</v>
      </c>
      <c r="H1509" s="5">
        <f t="shared" si="727"/>
        <v>701680.50802999991</v>
      </c>
      <c r="I1509" s="42">
        <f t="shared" si="718"/>
        <v>61.77904266038172</v>
      </c>
      <c r="J1509" s="42">
        <f t="shared" si="719"/>
        <v>99.999857346960525</v>
      </c>
    </row>
    <row r="1510" spans="1:10" ht="25.5">
      <c r="A1510" s="43" t="s">
        <v>731</v>
      </c>
      <c r="B1510" s="44" t="s">
        <v>732</v>
      </c>
      <c r="C1510" s="44" t="s">
        <v>0</v>
      </c>
      <c r="D1510" s="31">
        <v>12118.5</v>
      </c>
      <c r="E1510" s="31">
        <f>E1511</f>
        <v>12118.477000000001</v>
      </c>
      <c r="F1510" s="31">
        <f t="shared" ref="F1510:H1511" si="728">F1511</f>
        <v>12118.477000000001</v>
      </c>
      <c r="G1510" s="31">
        <f t="shared" si="728"/>
        <v>12118.477000000001</v>
      </c>
      <c r="H1510" s="7">
        <f t="shared" si="728"/>
        <v>12118.477000000001</v>
      </c>
      <c r="I1510" s="31">
        <f t="shared" si="718"/>
        <v>100</v>
      </c>
      <c r="J1510" s="31">
        <f t="shared" si="719"/>
        <v>100</v>
      </c>
    </row>
    <row r="1511" spans="1:10">
      <c r="A1511" s="43" t="s">
        <v>115</v>
      </c>
      <c r="B1511" s="44" t="s">
        <v>732</v>
      </c>
      <c r="C1511" s="44" t="s">
        <v>116</v>
      </c>
      <c r="D1511" s="31">
        <v>12118.5</v>
      </c>
      <c r="E1511" s="31">
        <f>E1512</f>
        <v>12118.477000000001</v>
      </c>
      <c r="F1511" s="31">
        <f t="shared" si="728"/>
        <v>12118.477000000001</v>
      </c>
      <c r="G1511" s="31">
        <f t="shared" si="728"/>
        <v>12118.477000000001</v>
      </c>
      <c r="H1511" s="7">
        <f t="shared" si="728"/>
        <v>12118.477000000001</v>
      </c>
      <c r="I1511" s="31">
        <f t="shared" si="718"/>
        <v>100</v>
      </c>
      <c r="J1511" s="31">
        <f t="shared" si="719"/>
        <v>100</v>
      </c>
    </row>
    <row r="1512" spans="1:10">
      <c r="A1512" s="43" t="s">
        <v>733</v>
      </c>
      <c r="B1512" s="44" t="s">
        <v>732</v>
      </c>
      <c r="C1512" s="44" t="s">
        <v>734</v>
      </c>
      <c r="D1512" s="31">
        <v>12118.5</v>
      </c>
      <c r="E1512" s="31">
        <f>ведомство!H1617</f>
        <v>12118.477000000001</v>
      </c>
      <c r="F1512" s="31">
        <f>ведомство!I1617</f>
        <v>12118.477000000001</v>
      </c>
      <c r="G1512" s="31">
        <f>ведомство!J1617</f>
        <v>12118.477000000001</v>
      </c>
      <c r="H1512" s="7">
        <f>ведомство!K1617</f>
        <v>12118.477000000001</v>
      </c>
      <c r="I1512" s="31">
        <f t="shared" si="718"/>
        <v>100</v>
      </c>
      <c r="J1512" s="31">
        <f t="shared" si="719"/>
        <v>100</v>
      </c>
    </row>
    <row r="1513" spans="1:10" ht="25.5">
      <c r="A1513" s="43" t="s">
        <v>735</v>
      </c>
      <c r="B1513" s="44" t="s">
        <v>736</v>
      </c>
      <c r="C1513" s="44" t="s">
        <v>0</v>
      </c>
      <c r="D1513" s="31">
        <v>1069016.6000000001</v>
      </c>
      <c r="E1513" s="31">
        <f>E1514</f>
        <v>1069016.6399999999</v>
      </c>
      <c r="F1513" s="31">
        <f t="shared" ref="F1513:H1514" si="729">F1514</f>
        <v>638123.18400000001</v>
      </c>
      <c r="G1513" s="31">
        <f t="shared" si="729"/>
        <v>638123.18400000001</v>
      </c>
      <c r="H1513" s="7">
        <f t="shared" si="729"/>
        <v>638123.18368000002</v>
      </c>
      <c r="I1513" s="31">
        <f t="shared" si="718"/>
        <v>59.692539835488446</v>
      </c>
      <c r="J1513" s="31">
        <f t="shared" si="719"/>
        <v>99.999999949852949</v>
      </c>
    </row>
    <row r="1514" spans="1:10">
      <c r="A1514" s="43" t="s">
        <v>115</v>
      </c>
      <c r="B1514" s="44" t="s">
        <v>736</v>
      </c>
      <c r="C1514" s="44" t="s">
        <v>116</v>
      </c>
      <c r="D1514" s="31">
        <v>1069016.6000000001</v>
      </c>
      <c r="E1514" s="31">
        <f>E1515</f>
        <v>1069016.6399999999</v>
      </c>
      <c r="F1514" s="31">
        <f t="shared" si="729"/>
        <v>638123.18400000001</v>
      </c>
      <c r="G1514" s="31">
        <f t="shared" si="729"/>
        <v>638123.18400000001</v>
      </c>
      <c r="H1514" s="7">
        <f t="shared" si="729"/>
        <v>638123.18368000002</v>
      </c>
      <c r="I1514" s="31">
        <f t="shared" si="718"/>
        <v>59.692539835488446</v>
      </c>
      <c r="J1514" s="31">
        <f t="shared" si="719"/>
        <v>99.999999949852949</v>
      </c>
    </row>
    <row r="1515" spans="1:10">
      <c r="A1515" s="43" t="s">
        <v>733</v>
      </c>
      <c r="B1515" s="44" t="s">
        <v>736</v>
      </c>
      <c r="C1515" s="44" t="s">
        <v>734</v>
      </c>
      <c r="D1515" s="31">
        <v>1069016.6000000001</v>
      </c>
      <c r="E1515" s="31">
        <f>ведомство!H1620</f>
        <v>1069016.6399999999</v>
      </c>
      <c r="F1515" s="31">
        <f>ведомство!I1620</f>
        <v>638123.18400000001</v>
      </c>
      <c r="G1515" s="31">
        <f>ведомство!J1620</f>
        <v>638123.18400000001</v>
      </c>
      <c r="H1515" s="7">
        <f>ведомство!K1620</f>
        <v>638123.18368000002</v>
      </c>
      <c r="I1515" s="31">
        <f t="shared" si="718"/>
        <v>59.692539835488446</v>
      </c>
      <c r="J1515" s="31">
        <f t="shared" si="719"/>
        <v>99.999999949852949</v>
      </c>
    </row>
    <row r="1516" spans="1:10" ht="25.5">
      <c r="A1516" s="43" t="s">
        <v>113</v>
      </c>
      <c r="B1516" s="44" t="s">
        <v>737</v>
      </c>
      <c r="C1516" s="44" t="s">
        <v>0</v>
      </c>
      <c r="D1516" s="31">
        <v>54655.4</v>
      </c>
      <c r="E1516" s="31">
        <f>E1517</f>
        <v>54655.4</v>
      </c>
      <c r="F1516" s="31">
        <f t="shared" ref="F1516:H1517" si="730">F1517</f>
        <v>51439.847999999998</v>
      </c>
      <c r="G1516" s="31">
        <f t="shared" si="730"/>
        <v>51439.847999999998</v>
      </c>
      <c r="H1516" s="7">
        <f t="shared" si="730"/>
        <v>51438.847349999996</v>
      </c>
      <c r="I1516" s="31">
        <f t="shared" si="718"/>
        <v>94.11484931040664</v>
      </c>
      <c r="J1516" s="31">
        <f t="shared" si="719"/>
        <v>99.998054718202127</v>
      </c>
    </row>
    <row r="1517" spans="1:10">
      <c r="A1517" s="43" t="s">
        <v>115</v>
      </c>
      <c r="B1517" s="44" t="s">
        <v>737</v>
      </c>
      <c r="C1517" s="44" t="s">
        <v>116</v>
      </c>
      <c r="D1517" s="31">
        <v>54655.4</v>
      </c>
      <c r="E1517" s="31">
        <f>E1518</f>
        <v>54655.4</v>
      </c>
      <c r="F1517" s="31">
        <f t="shared" si="730"/>
        <v>51439.847999999998</v>
      </c>
      <c r="G1517" s="31">
        <f t="shared" si="730"/>
        <v>51439.847999999998</v>
      </c>
      <c r="H1517" s="7">
        <f t="shared" si="730"/>
        <v>51438.847349999996</v>
      </c>
      <c r="I1517" s="31">
        <f t="shared" si="718"/>
        <v>94.11484931040664</v>
      </c>
      <c r="J1517" s="31">
        <f t="shared" si="719"/>
        <v>99.998054718202127</v>
      </c>
    </row>
    <row r="1518" spans="1:10">
      <c r="A1518" s="43" t="s">
        <v>733</v>
      </c>
      <c r="B1518" s="44" t="s">
        <v>737</v>
      </c>
      <c r="C1518" s="44" t="s">
        <v>734</v>
      </c>
      <c r="D1518" s="31">
        <v>54655.4</v>
      </c>
      <c r="E1518" s="31">
        <f>ведомство!H1623</f>
        <v>54655.4</v>
      </c>
      <c r="F1518" s="31">
        <f>ведомство!I1623</f>
        <v>51439.847999999998</v>
      </c>
      <c r="G1518" s="31">
        <f>ведомство!J1623</f>
        <v>51439.847999999998</v>
      </c>
      <c r="H1518" s="7">
        <f>ведомство!K1623</f>
        <v>51438.847349999996</v>
      </c>
      <c r="I1518" s="31">
        <f t="shared" si="718"/>
        <v>94.11484931040664</v>
      </c>
      <c r="J1518" s="31">
        <f t="shared" si="719"/>
        <v>99.998054718202127</v>
      </c>
    </row>
    <row r="1519" spans="1:10">
      <c r="A1519" s="40" t="s">
        <v>0</v>
      </c>
      <c r="B1519" s="65" t="s">
        <v>0</v>
      </c>
      <c r="C1519" s="41" t="s">
        <v>0</v>
      </c>
      <c r="D1519" s="42" t="s">
        <v>0</v>
      </c>
      <c r="E1519" s="42"/>
      <c r="F1519" s="42"/>
      <c r="G1519" s="42"/>
      <c r="H1519" s="5"/>
      <c r="I1519" s="31"/>
      <c r="J1519" s="31"/>
    </row>
    <row r="1520" spans="1:10" ht="38.25">
      <c r="A1520" s="40" t="s">
        <v>738</v>
      </c>
      <c r="B1520" s="41" t="s">
        <v>739</v>
      </c>
      <c r="C1520" s="41" t="s">
        <v>0</v>
      </c>
      <c r="D1520" s="42">
        <v>2357881.7000000002</v>
      </c>
      <c r="E1520" s="42">
        <f>E1521+E1524+E1527</f>
        <v>2357881.6850000001</v>
      </c>
      <c r="F1520" s="42">
        <f t="shared" ref="F1520:H1520" si="731">F1521+F1524+F1527</f>
        <v>1783628.4218100002</v>
      </c>
      <c r="G1520" s="42">
        <f t="shared" si="731"/>
        <v>1783628.4218100002</v>
      </c>
      <c r="H1520" s="5">
        <f t="shared" si="731"/>
        <v>1783070.2502100002</v>
      </c>
      <c r="I1520" s="42">
        <f t="shared" si="718"/>
        <v>75.621701527827085</v>
      </c>
      <c r="J1520" s="42">
        <f t="shared" si="719"/>
        <v>99.968705836194644</v>
      </c>
    </row>
    <row r="1521" spans="1:10">
      <c r="A1521" s="43" t="s">
        <v>740</v>
      </c>
      <c r="B1521" s="44" t="s">
        <v>741</v>
      </c>
      <c r="C1521" s="44" t="s">
        <v>0</v>
      </c>
      <c r="D1521" s="31">
        <v>188109.6</v>
      </c>
      <c r="E1521" s="31">
        <f>E1522</f>
        <v>188109.6</v>
      </c>
      <c r="F1521" s="31">
        <f t="shared" ref="F1521:H1522" si="732">F1522</f>
        <v>188109.6</v>
      </c>
      <c r="G1521" s="31">
        <f t="shared" si="732"/>
        <v>188109.6</v>
      </c>
      <c r="H1521" s="7">
        <f t="shared" si="732"/>
        <v>188109.6</v>
      </c>
      <c r="I1521" s="31">
        <f t="shared" si="718"/>
        <v>100</v>
      </c>
      <c r="J1521" s="31">
        <f t="shared" si="719"/>
        <v>100</v>
      </c>
    </row>
    <row r="1522" spans="1:10">
      <c r="A1522" s="43" t="s">
        <v>152</v>
      </c>
      <c r="B1522" s="44" t="s">
        <v>741</v>
      </c>
      <c r="C1522" s="44" t="s">
        <v>153</v>
      </c>
      <c r="D1522" s="31">
        <v>188109.6</v>
      </c>
      <c r="E1522" s="31">
        <f>E1523</f>
        <v>188109.6</v>
      </c>
      <c r="F1522" s="31">
        <f t="shared" si="732"/>
        <v>188109.6</v>
      </c>
      <c r="G1522" s="31">
        <f t="shared" si="732"/>
        <v>188109.6</v>
      </c>
      <c r="H1522" s="7">
        <f t="shared" si="732"/>
        <v>188109.6</v>
      </c>
      <c r="I1522" s="31">
        <f t="shared" si="718"/>
        <v>100</v>
      </c>
      <c r="J1522" s="31">
        <f t="shared" si="719"/>
        <v>100</v>
      </c>
    </row>
    <row r="1523" spans="1:10" ht="25.5">
      <c r="A1523" s="43" t="s">
        <v>154</v>
      </c>
      <c r="B1523" s="44" t="s">
        <v>741</v>
      </c>
      <c r="C1523" s="44" t="s">
        <v>155</v>
      </c>
      <c r="D1523" s="31">
        <v>188109.6</v>
      </c>
      <c r="E1523" s="31">
        <f>ведомство!H1627</f>
        <v>188109.6</v>
      </c>
      <c r="F1523" s="31">
        <f>ведомство!I1627</f>
        <v>188109.6</v>
      </c>
      <c r="G1523" s="31">
        <f>ведомство!J1627</f>
        <v>188109.6</v>
      </c>
      <c r="H1523" s="7">
        <f>ведомство!K1627</f>
        <v>188109.6</v>
      </c>
      <c r="I1523" s="31">
        <f t="shared" si="718"/>
        <v>100</v>
      </c>
      <c r="J1523" s="31">
        <f t="shared" si="719"/>
        <v>100</v>
      </c>
    </row>
    <row r="1524" spans="1:10">
      <c r="A1524" s="43" t="s">
        <v>742</v>
      </c>
      <c r="B1524" s="44" t="s">
        <v>743</v>
      </c>
      <c r="C1524" s="44" t="s">
        <v>0</v>
      </c>
      <c r="D1524" s="31">
        <v>2167868.1</v>
      </c>
      <c r="E1524" s="31">
        <f>E1525</f>
        <v>2167868.085</v>
      </c>
      <c r="F1524" s="31">
        <f t="shared" ref="F1524:H1525" si="733">F1525</f>
        <v>1593614.8218100001</v>
      </c>
      <c r="G1524" s="31">
        <f t="shared" si="733"/>
        <v>1593614.8218100001</v>
      </c>
      <c r="H1524" s="7">
        <f t="shared" si="733"/>
        <v>1593056.6502100001</v>
      </c>
      <c r="I1524" s="31">
        <f t="shared" si="718"/>
        <v>73.484944090129005</v>
      </c>
      <c r="J1524" s="31">
        <f t="shared" si="719"/>
        <v>99.964974497453156</v>
      </c>
    </row>
    <row r="1525" spans="1:10">
      <c r="A1525" s="43" t="s">
        <v>152</v>
      </c>
      <c r="B1525" s="44" t="s">
        <v>743</v>
      </c>
      <c r="C1525" s="44" t="s">
        <v>153</v>
      </c>
      <c r="D1525" s="31">
        <v>2167868.1</v>
      </c>
      <c r="E1525" s="31">
        <f>E1526</f>
        <v>2167868.085</v>
      </c>
      <c r="F1525" s="31">
        <f t="shared" si="733"/>
        <v>1593614.8218100001</v>
      </c>
      <c r="G1525" s="31">
        <f t="shared" si="733"/>
        <v>1593614.8218100001</v>
      </c>
      <c r="H1525" s="7">
        <f t="shared" si="733"/>
        <v>1593056.6502100001</v>
      </c>
      <c r="I1525" s="31">
        <f t="shared" si="718"/>
        <v>73.484944090129005</v>
      </c>
      <c r="J1525" s="31">
        <f t="shared" si="719"/>
        <v>99.964974497453156</v>
      </c>
    </row>
    <row r="1526" spans="1:10" ht="25.5">
      <c r="A1526" s="43" t="s">
        <v>154</v>
      </c>
      <c r="B1526" s="44" t="s">
        <v>743</v>
      </c>
      <c r="C1526" s="44" t="s">
        <v>155</v>
      </c>
      <c r="D1526" s="31">
        <v>2167868.1</v>
      </c>
      <c r="E1526" s="31">
        <f>ведомство!H1630</f>
        <v>2167868.085</v>
      </c>
      <c r="F1526" s="31">
        <f>ведомство!I1630</f>
        <v>1593614.8218100001</v>
      </c>
      <c r="G1526" s="31">
        <f>ведомство!J1630</f>
        <v>1593614.8218100001</v>
      </c>
      <c r="H1526" s="7">
        <f>ведомство!K1630</f>
        <v>1593056.6502100001</v>
      </c>
      <c r="I1526" s="31">
        <f t="shared" si="718"/>
        <v>73.484944090129005</v>
      </c>
      <c r="J1526" s="31">
        <f t="shared" si="719"/>
        <v>99.964974497453156</v>
      </c>
    </row>
    <row r="1527" spans="1:10" ht="25.5">
      <c r="A1527" s="43" t="s">
        <v>744</v>
      </c>
      <c r="B1527" s="44" t="s">
        <v>745</v>
      </c>
      <c r="C1527" s="44" t="s">
        <v>0</v>
      </c>
      <c r="D1527" s="31">
        <v>1904</v>
      </c>
      <c r="E1527" s="31">
        <f>E1528</f>
        <v>1904</v>
      </c>
      <c r="F1527" s="31">
        <f t="shared" ref="F1527:H1528" si="734">F1528</f>
        <v>1904</v>
      </c>
      <c r="G1527" s="31">
        <f t="shared" si="734"/>
        <v>1904</v>
      </c>
      <c r="H1527" s="7">
        <f t="shared" si="734"/>
        <v>1904</v>
      </c>
      <c r="I1527" s="31">
        <f t="shared" si="718"/>
        <v>100</v>
      </c>
      <c r="J1527" s="31">
        <f t="shared" si="719"/>
        <v>100</v>
      </c>
    </row>
    <row r="1528" spans="1:10" ht="25.5">
      <c r="A1528" s="43" t="s">
        <v>130</v>
      </c>
      <c r="B1528" s="44" t="s">
        <v>745</v>
      </c>
      <c r="C1528" s="44" t="s">
        <v>131</v>
      </c>
      <c r="D1528" s="31">
        <v>1904</v>
      </c>
      <c r="E1528" s="31">
        <f>E1529</f>
        <v>1904</v>
      </c>
      <c r="F1528" s="31">
        <f t="shared" si="734"/>
        <v>1904</v>
      </c>
      <c r="G1528" s="31">
        <f t="shared" si="734"/>
        <v>1904</v>
      </c>
      <c r="H1528" s="7">
        <f t="shared" si="734"/>
        <v>1904</v>
      </c>
      <c r="I1528" s="31">
        <f t="shared" si="718"/>
        <v>100</v>
      </c>
      <c r="J1528" s="31">
        <f t="shared" si="719"/>
        <v>100</v>
      </c>
    </row>
    <row r="1529" spans="1:10">
      <c r="A1529" s="43" t="s">
        <v>132</v>
      </c>
      <c r="B1529" s="44" t="s">
        <v>745</v>
      </c>
      <c r="C1529" s="44" t="s">
        <v>133</v>
      </c>
      <c r="D1529" s="31">
        <v>1904</v>
      </c>
      <c r="E1529" s="31">
        <f>ведомство!H1633</f>
        <v>1904</v>
      </c>
      <c r="F1529" s="31">
        <f>ведомство!I1633</f>
        <v>1904</v>
      </c>
      <c r="G1529" s="31">
        <f>ведомство!J1633</f>
        <v>1904</v>
      </c>
      <c r="H1529" s="7">
        <f>ведомство!K1633</f>
        <v>1904</v>
      </c>
      <c r="I1529" s="31">
        <f t="shared" si="718"/>
        <v>100</v>
      </c>
      <c r="J1529" s="31">
        <f t="shared" si="719"/>
        <v>100</v>
      </c>
    </row>
    <row r="1530" spans="1:10">
      <c r="A1530" s="40" t="s">
        <v>0</v>
      </c>
      <c r="B1530" s="65" t="s">
        <v>0</v>
      </c>
      <c r="C1530" s="41" t="s">
        <v>0</v>
      </c>
      <c r="D1530" s="42" t="s">
        <v>0</v>
      </c>
      <c r="E1530" s="42"/>
      <c r="F1530" s="42"/>
      <c r="G1530" s="42"/>
      <c r="H1530" s="5"/>
      <c r="I1530" s="31"/>
      <c r="J1530" s="31"/>
    </row>
    <row r="1531" spans="1:10" ht="25.5">
      <c r="A1531" s="40" t="s">
        <v>702</v>
      </c>
      <c r="B1531" s="41" t="s">
        <v>703</v>
      </c>
      <c r="C1531" s="41" t="s">
        <v>0</v>
      </c>
      <c r="D1531" s="42">
        <v>622386.4</v>
      </c>
      <c r="E1531" s="42">
        <f>E1532+E1535+E1545+E1555+E1558+E1561</f>
        <v>631501.25600000005</v>
      </c>
      <c r="F1531" s="42">
        <f t="shared" ref="F1531:H1531" si="735">F1532+F1535+F1545+F1555+F1558+F1561</f>
        <v>466601.77479</v>
      </c>
      <c r="G1531" s="42">
        <f t="shared" si="735"/>
        <v>466601.77479</v>
      </c>
      <c r="H1531" s="5">
        <f t="shared" si="735"/>
        <v>460871.47314999998</v>
      </c>
      <c r="I1531" s="42">
        <f t="shared" si="718"/>
        <v>72.980293985353512</v>
      </c>
      <c r="J1531" s="42">
        <f t="shared" si="719"/>
        <v>98.771907448792064</v>
      </c>
    </row>
    <row r="1532" spans="1:10">
      <c r="A1532" s="43" t="s">
        <v>740</v>
      </c>
      <c r="B1532" s="44" t="s">
        <v>746</v>
      </c>
      <c r="C1532" s="44" t="s">
        <v>0</v>
      </c>
      <c r="D1532" s="31">
        <v>20901.099999999999</v>
      </c>
      <c r="E1532" s="31">
        <f>E1533</f>
        <v>20901.099999999999</v>
      </c>
      <c r="F1532" s="31">
        <f t="shared" ref="F1532:H1533" si="736">F1533</f>
        <v>16068.2</v>
      </c>
      <c r="G1532" s="31">
        <f t="shared" si="736"/>
        <v>16068.2</v>
      </c>
      <c r="H1532" s="7">
        <f t="shared" si="736"/>
        <v>16068.2</v>
      </c>
      <c r="I1532" s="31">
        <f t="shared" si="718"/>
        <v>76.877293539574481</v>
      </c>
      <c r="J1532" s="31">
        <f t="shared" si="719"/>
        <v>100</v>
      </c>
    </row>
    <row r="1533" spans="1:10">
      <c r="A1533" s="43" t="s">
        <v>105</v>
      </c>
      <c r="B1533" s="44" t="s">
        <v>746</v>
      </c>
      <c r="C1533" s="44" t="s">
        <v>106</v>
      </c>
      <c r="D1533" s="31">
        <v>20901.099999999999</v>
      </c>
      <c r="E1533" s="31">
        <f>E1534</f>
        <v>20901.099999999999</v>
      </c>
      <c r="F1533" s="31">
        <f t="shared" si="736"/>
        <v>16068.2</v>
      </c>
      <c r="G1533" s="31">
        <f t="shared" si="736"/>
        <v>16068.2</v>
      </c>
      <c r="H1533" s="7">
        <f t="shared" si="736"/>
        <v>16068.2</v>
      </c>
      <c r="I1533" s="31">
        <f t="shared" si="718"/>
        <v>76.877293539574481</v>
      </c>
      <c r="J1533" s="31">
        <f t="shared" si="719"/>
        <v>100</v>
      </c>
    </row>
    <row r="1534" spans="1:10">
      <c r="A1534" s="43" t="s">
        <v>424</v>
      </c>
      <c r="B1534" s="44" t="s">
        <v>746</v>
      </c>
      <c r="C1534" s="44" t="s">
        <v>425</v>
      </c>
      <c r="D1534" s="31">
        <v>20901.099999999999</v>
      </c>
      <c r="E1534" s="31">
        <f>ведомство!H1637</f>
        <v>20901.099999999999</v>
      </c>
      <c r="F1534" s="31">
        <f>ведомство!I1637</f>
        <v>16068.2</v>
      </c>
      <c r="G1534" s="31">
        <f>ведомство!J1637</f>
        <v>16068.2</v>
      </c>
      <c r="H1534" s="7">
        <f>ведомство!K1637</f>
        <v>16068.2</v>
      </c>
      <c r="I1534" s="31">
        <f t="shared" si="718"/>
        <v>76.877293539574481</v>
      </c>
      <c r="J1534" s="31">
        <f t="shared" si="719"/>
        <v>100</v>
      </c>
    </row>
    <row r="1535" spans="1:10">
      <c r="A1535" s="43" t="s">
        <v>146</v>
      </c>
      <c r="B1535" s="44" t="s">
        <v>722</v>
      </c>
      <c r="C1535" s="44" t="s">
        <v>0</v>
      </c>
      <c r="D1535" s="31">
        <v>44155.4</v>
      </c>
      <c r="E1535" s="31">
        <f>E1536+E1538+E1540+E1542</f>
        <v>44828.155999999995</v>
      </c>
      <c r="F1535" s="31">
        <f t="shared" ref="F1535:H1535" si="737">F1536+F1538+F1540+F1542</f>
        <v>34056.738799999999</v>
      </c>
      <c r="G1535" s="31">
        <f t="shared" si="737"/>
        <v>34056.738799999999</v>
      </c>
      <c r="H1535" s="7">
        <f t="shared" si="737"/>
        <v>32237.261549999996</v>
      </c>
      <c r="I1535" s="31">
        <f t="shared" si="718"/>
        <v>71.912977080743616</v>
      </c>
      <c r="J1535" s="31">
        <f t="shared" si="719"/>
        <v>94.657511804976451</v>
      </c>
    </row>
    <row r="1536" spans="1:10" ht="38.25">
      <c r="A1536" s="43" t="s">
        <v>148</v>
      </c>
      <c r="B1536" s="44" t="s">
        <v>722</v>
      </c>
      <c r="C1536" s="44" t="s">
        <v>149</v>
      </c>
      <c r="D1536" s="31">
        <v>40047.599999999999</v>
      </c>
      <c r="E1536" s="48">
        <f>E1537</f>
        <v>40606.806939999995</v>
      </c>
      <c r="F1536" s="48">
        <f t="shared" ref="F1536:H1536" si="738">F1537</f>
        <v>30785.056</v>
      </c>
      <c r="G1536" s="48">
        <f t="shared" si="738"/>
        <v>30785.056</v>
      </c>
      <c r="H1536" s="21">
        <f t="shared" si="738"/>
        <v>29522.191939999997</v>
      </c>
      <c r="I1536" s="31">
        <f t="shared" si="718"/>
        <v>72.702569260423616</v>
      </c>
      <c r="J1536" s="31">
        <f t="shared" si="719"/>
        <v>95.897801647656564</v>
      </c>
    </row>
    <row r="1537" spans="1:10">
      <c r="A1537" s="43" t="s">
        <v>150</v>
      </c>
      <c r="B1537" s="44" t="s">
        <v>722</v>
      </c>
      <c r="C1537" s="44" t="s">
        <v>151</v>
      </c>
      <c r="D1537" s="31">
        <v>40047.599999999999</v>
      </c>
      <c r="E1537" s="31">
        <f>ведомство!H2827+ведомство!H1586</f>
        <v>40606.806939999995</v>
      </c>
      <c r="F1537" s="31">
        <f>ведомство!I2827+ведомство!I1586</f>
        <v>30785.056</v>
      </c>
      <c r="G1537" s="31">
        <f>ведомство!J2827+ведомство!J1586</f>
        <v>30785.056</v>
      </c>
      <c r="H1537" s="7">
        <f>ведомство!K2827+ведомство!K1586</f>
        <v>29522.191939999997</v>
      </c>
      <c r="I1537" s="31">
        <f t="shared" si="718"/>
        <v>72.702569260423616</v>
      </c>
      <c r="J1537" s="31">
        <f t="shared" si="719"/>
        <v>95.897801647656564</v>
      </c>
    </row>
    <row r="1538" spans="1:10">
      <c r="A1538" s="43" t="s">
        <v>152</v>
      </c>
      <c r="B1538" s="44" t="s">
        <v>722</v>
      </c>
      <c r="C1538" s="44" t="s">
        <v>153</v>
      </c>
      <c r="D1538" s="31">
        <v>3949.9</v>
      </c>
      <c r="E1538" s="31">
        <f>E1539</f>
        <v>4093.4662600000001</v>
      </c>
      <c r="F1538" s="31">
        <f t="shared" ref="F1538:H1538" si="739">F1539</f>
        <v>3211.3</v>
      </c>
      <c r="G1538" s="31">
        <f t="shared" si="739"/>
        <v>3211.3</v>
      </c>
      <c r="H1538" s="7">
        <f t="shared" si="739"/>
        <v>2661.3857200000002</v>
      </c>
      <c r="I1538" s="31">
        <f t="shared" si="718"/>
        <v>65.015455141433122</v>
      </c>
      <c r="J1538" s="31">
        <f t="shared" si="719"/>
        <v>82.875649114065951</v>
      </c>
    </row>
    <row r="1539" spans="1:10" ht="25.5">
      <c r="A1539" s="43" t="s">
        <v>154</v>
      </c>
      <c r="B1539" s="44" t="s">
        <v>722</v>
      </c>
      <c r="C1539" s="44" t="s">
        <v>155</v>
      </c>
      <c r="D1539" s="31">
        <v>3949.9</v>
      </c>
      <c r="E1539" s="31">
        <f>ведомство!H1588+ведомство!H2829</f>
        <v>4093.4662600000001</v>
      </c>
      <c r="F1539" s="31">
        <f>ведомство!I1588+ведомство!I2829</f>
        <v>3211.3</v>
      </c>
      <c r="G1539" s="31">
        <f>ведомство!J1588+ведомство!J2829</f>
        <v>3211.3</v>
      </c>
      <c r="H1539" s="7">
        <f>ведомство!K1588+ведомство!K2829</f>
        <v>2661.3857200000002</v>
      </c>
      <c r="I1539" s="31">
        <f t="shared" si="718"/>
        <v>65.015455141433122</v>
      </c>
      <c r="J1539" s="31">
        <f t="shared" si="719"/>
        <v>82.875649114065951</v>
      </c>
    </row>
    <row r="1540" spans="1:10">
      <c r="A1540" s="43" t="s">
        <v>156</v>
      </c>
      <c r="B1540" s="44" t="s">
        <v>722</v>
      </c>
      <c r="C1540" s="44" t="s">
        <v>157</v>
      </c>
      <c r="D1540" s="31">
        <v>120</v>
      </c>
      <c r="E1540" s="48">
        <f>E1541</f>
        <v>90</v>
      </c>
      <c r="F1540" s="48">
        <f t="shared" ref="F1540:H1540" si="740">F1541</f>
        <v>30</v>
      </c>
      <c r="G1540" s="48">
        <f t="shared" si="740"/>
        <v>30</v>
      </c>
      <c r="H1540" s="21">
        <f t="shared" si="740"/>
        <v>30</v>
      </c>
      <c r="I1540" s="31">
        <f t="shared" si="718"/>
        <v>33.333333333333329</v>
      </c>
      <c r="J1540" s="31">
        <f t="shared" si="719"/>
        <v>100</v>
      </c>
    </row>
    <row r="1541" spans="1:10">
      <c r="A1541" s="43" t="s">
        <v>158</v>
      </c>
      <c r="B1541" s="44" t="s">
        <v>722</v>
      </c>
      <c r="C1541" s="44" t="s">
        <v>159</v>
      </c>
      <c r="D1541" s="31">
        <v>120</v>
      </c>
      <c r="E1541" s="31">
        <f>ведомство!H1590</f>
        <v>90</v>
      </c>
      <c r="F1541" s="31">
        <f>ведомство!I1590</f>
        <v>30</v>
      </c>
      <c r="G1541" s="31">
        <f>ведомство!J1590</f>
        <v>30</v>
      </c>
      <c r="H1541" s="7">
        <f>ведомство!K1590</f>
        <v>30</v>
      </c>
      <c r="I1541" s="31">
        <f t="shared" si="718"/>
        <v>33.333333333333329</v>
      </c>
      <c r="J1541" s="31">
        <f t="shared" si="719"/>
        <v>100</v>
      </c>
    </row>
    <row r="1542" spans="1:10">
      <c r="A1542" s="43" t="s">
        <v>160</v>
      </c>
      <c r="B1542" s="44" t="s">
        <v>722</v>
      </c>
      <c r="C1542" s="44" t="s">
        <v>161</v>
      </c>
      <c r="D1542" s="31">
        <v>37.9</v>
      </c>
      <c r="E1542" s="31">
        <f>E1543+E1544</f>
        <v>37.882799999999996</v>
      </c>
      <c r="F1542" s="31">
        <f t="shared" ref="F1542:H1542" si="741">F1543+F1544</f>
        <v>30.3828</v>
      </c>
      <c r="G1542" s="31">
        <f t="shared" si="741"/>
        <v>30.3828</v>
      </c>
      <c r="H1542" s="7">
        <f t="shared" si="741"/>
        <v>23.683890000000002</v>
      </c>
      <c r="I1542" s="31">
        <f t="shared" si="718"/>
        <v>62.518847603661833</v>
      </c>
      <c r="J1542" s="31">
        <f t="shared" si="719"/>
        <v>77.951637110470401</v>
      </c>
    </row>
    <row r="1543" spans="1:10">
      <c r="A1543" s="43" t="s">
        <v>277</v>
      </c>
      <c r="B1543" s="44" t="s">
        <v>722</v>
      </c>
      <c r="C1543" s="44" t="s">
        <v>278</v>
      </c>
      <c r="D1543" s="31">
        <v>5.5</v>
      </c>
      <c r="E1543" s="31">
        <f>ведомство!H1592</f>
        <v>5.4828000000000001</v>
      </c>
      <c r="F1543" s="31">
        <f>ведомство!I1592</f>
        <v>5.4828000000000001</v>
      </c>
      <c r="G1543" s="31">
        <f>ведомство!J1592</f>
        <v>5.4828000000000001</v>
      </c>
      <c r="H1543" s="7">
        <f>ведомство!K1592</f>
        <v>5.4828000000000001</v>
      </c>
      <c r="I1543" s="31">
        <f t="shared" si="718"/>
        <v>100</v>
      </c>
      <c r="J1543" s="31">
        <f t="shared" si="719"/>
        <v>100</v>
      </c>
    </row>
    <row r="1544" spans="1:10">
      <c r="A1544" s="43" t="s">
        <v>162</v>
      </c>
      <c r="B1544" s="44" t="s">
        <v>722</v>
      </c>
      <c r="C1544" s="44" t="s">
        <v>163</v>
      </c>
      <c r="D1544" s="31">
        <v>32.4</v>
      </c>
      <c r="E1544" s="31">
        <f>ведомство!H1593+ведомство!H2831</f>
        <v>32.4</v>
      </c>
      <c r="F1544" s="31">
        <f>ведомство!I1593+ведомство!I2831</f>
        <v>24.9</v>
      </c>
      <c r="G1544" s="31">
        <f>ведомство!J1593+ведомство!J2831</f>
        <v>24.9</v>
      </c>
      <c r="H1544" s="7">
        <f>ведомство!K1593+ведомство!K2831</f>
        <v>18.201090000000001</v>
      </c>
      <c r="I1544" s="31">
        <f t="shared" si="718"/>
        <v>56.176203703703706</v>
      </c>
      <c r="J1544" s="31">
        <f t="shared" si="719"/>
        <v>73.096746987951803</v>
      </c>
    </row>
    <row r="1545" spans="1:10">
      <c r="A1545" s="49" t="s">
        <v>128</v>
      </c>
      <c r="B1545" s="44" t="s">
        <v>747</v>
      </c>
      <c r="C1545" s="44" t="s">
        <v>0</v>
      </c>
      <c r="D1545" s="31">
        <v>117971.7</v>
      </c>
      <c r="E1545" s="31">
        <f>E1546+E1548+E1550+E1552</f>
        <v>126413.80000000002</v>
      </c>
      <c r="F1545" s="31">
        <f t="shared" ref="F1545:H1545" si="742">F1546+F1548+F1550+F1552</f>
        <v>92376.049999999988</v>
      </c>
      <c r="G1545" s="31">
        <f t="shared" si="742"/>
        <v>92376.049999999988</v>
      </c>
      <c r="H1545" s="7">
        <f t="shared" si="742"/>
        <v>88465.225609999994</v>
      </c>
      <c r="I1545" s="31">
        <f t="shared" si="718"/>
        <v>69.980671105528032</v>
      </c>
      <c r="J1545" s="31">
        <f t="shared" si="719"/>
        <v>95.766408728236385</v>
      </c>
    </row>
    <row r="1546" spans="1:10" ht="38.25">
      <c r="A1546" s="43" t="s">
        <v>148</v>
      </c>
      <c r="B1546" s="44" t="s">
        <v>747</v>
      </c>
      <c r="C1546" s="44" t="s">
        <v>149</v>
      </c>
      <c r="D1546" s="31">
        <v>72904.899999999994</v>
      </c>
      <c r="E1546" s="31">
        <f>E1547</f>
        <v>72904.900000000009</v>
      </c>
      <c r="F1546" s="31">
        <f t="shared" ref="F1546:H1546" si="743">F1547</f>
        <v>55018</v>
      </c>
      <c r="G1546" s="31">
        <f t="shared" si="743"/>
        <v>55018</v>
      </c>
      <c r="H1546" s="7">
        <f t="shared" si="743"/>
        <v>51889.45837</v>
      </c>
      <c r="I1546" s="31">
        <f t="shared" si="718"/>
        <v>71.174171242262176</v>
      </c>
      <c r="J1546" s="31">
        <f t="shared" si="719"/>
        <v>94.313603493402169</v>
      </c>
    </row>
    <row r="1547" spans="1:10">
      <c r="A1547" s="43" t="s">
        <v>323</v>
      </c>
      <c r="B1547" s="44" t="s">
        <v>747</v>
      </c>
      <c r="C1547" s="44" t="s">
        <v>324</v>
      </c>
      <c r="D1547" s="31">
        <v>72904.899999999994</v>
      </c>
      <c r="E1547" s="31">
        <f>ведомство!H1640</f>
        <v>72904.900000000009</v>
      </c>
      <c r="F1547" s="31">
        <f>ведомство!I1640</f>
        <v>55018</v>
      </c>
      <c r="G1547" s="31">
        <f>ведомство!J1640</f>
        <v>55018</v>
      </c>
      <c r="H1547" s="7">
        <f>ведомство!K1640</f>
        <v>51889.45837</v>
      </c>
      <c r="I1547" s="31">
        <f t="shared" si="718"/>
        <v>71.174171242262176</v>
      </c>
      <c r="J1547" s="31">
        <f t="shared" si="719"/>
        <v>94.313603493402169</v>
      </c>
    </row>
    <row r="1548" spans="1:10">
      <c r="A1548" s="43" t="s">
        <v>152</v>
      </c>
      <c r="B1548" s="44" t="s">
        <v>747</v>
      </c>
      <c r="C1548" s="44" t="s">
        <v>153</v>
      </c>
      <c r="D1548" s="31">
        <v>14731</v>
      </c>
      <c r="E1548" s="31">
        <f>E1549</f>
        <v>14731</v>
      </c>
      <c r="F1548" s="31">
        <f t="shared" ref="F1548:H1548" si="744">F1549</f>
        <v>10004.1</v>
      </c>
      <c r="G1548" s="31">
        <f t="shared" si="744"/>
        <v>10004.1</v>
      </c>
      <c r="H1548" s="7">
        <f t="shared" si="744"/>
        <v>9593.3176100000001</v>
      </c>
      <c r="I1548" s="31">
        <f t="shared" si="718"/>
        <v>65.123329101893972</v>
      </c>
      <c r="J1548" s="31">
        <f t="shared" si="719"/>
        <v>95.893859617556799</v>
      </c>
    </row>
    <row r="1549" spans="1:10" ht="25.5">
      <c r="A1549" s="43" t="s">
        <v>154</v>
      </c>
      <c r="B1549" s="44" t="s">
        <v>747</v>
      </c>
      <c r="C1549" s="44" t="s">
        <v>155</v>
      </c>
      <c r="D1549" s="31">
        <v>14731</v>
      </c>
      <c r="E1549" s="31">
        <f>ведомство!H1642</f>
        <v>14731</v>
      </c>
      <c r="F1549" s="31">
        <f>ведомство!I1642</f>
        <v>10004.1</v>
      </c>
      <c r="G1549" s="31">
        <f>ведомство!J1642</f>
        <v>10004.1</v>
      </c>
      <c r="H1549" s="7">
        <f>ведомство!K1642</f>
        <v>9593.3176100000001</v>
      </c>
      <c r="I1549" s="31">
        <f t="shared" si="718"/>
        <v>65.123329101893972</v>
      </c>
      <c r="J1549" s="31">
        <f t="shared" si="719"/>
        <v>95.893859617556799</v>
      </c>
    </row>
    <row r="1550" spans="1:10" ht="25.5">
      <c r="A1550" s="43" t="s">
        <v>130</v>
      </c>
      <c r="B1550" s="44" t="s">
        <v>747</v>
      </c>
      <c r="C1550" s="44" t="s">
        <v>131</v>
      </c>
      <c r="D1550" s="31">
        <v>25540.3</v>
      </c>
      <c r="E1550" s="31">
        <f>E1551</f>
        <v>33982.400000000001</v>
      </c>
      <c r="F1550" s="31">
        <f t="shared" ref="F1550:H1550" si="745">F1551</f>
        <v>25456.3</v>
      </c>
      <c r="G1550" s="31">
        <f t="shared" si="745"/>
        <v>25456.3</v>
      </c>
      <c r="H1550" s="7">
        <f t="shared" si="745"/>
        <v>25456.3</v>
      </c>
      <c r="I1550" s="31">
        <f t="shared" ref="I1550:I1613" si="746">H1550/E1550*100</f>
        <v>74.910247657610995</v>
      </c>
      <c r="J1550" s="31">
        <f t="shared" ref="J1550:J1613" si="747">H1550/F1550*100</f>
        <v>100</v>
      </c>
    </row>
    <row r="1551" spans="1:10">
      <c r="A1551" s="43" t="s">
        <v>132</v>
      </c>
      <c r="B1551" s="44" t="s">
        <v>747</v>
      </c>
      <c r="C1551" s="44" t="s">
        <v>133</v>
      </c>
      <c r="D1551" s="31">
        <v>25540.3</v>
      </c>
      <c r="E1551" s="31">
        <f>ведомство!H1644+ведомство!H1675</f>
        <v>33982.400000000001</v>
      </c>
      <c r="F1551" s="31">
        <f>ведомство!I1644+ведомство!I1675</f>
        <v>25456.3</v>
      </c>
      <c r="G1551" s="31">
        <f>ведомство!J1644+ведомство!J1675</f>
        <v>25456.3</v>
      </c>
      <c r="H1551" s="7">
        <f>ведомство!K1644+ведомство!K1675</f>
        <v>25456.3</v>
      </c>
      <c r="I1551" s="31">
        <f t="shared" si="746"/>
        <v>74.910247657610995</v>
      </c>
      <c r="J1551" s="31">
        <f t="shared" si="747"/>
        <v>100</v>
      </c>
    </row>
    <row r="1552" spans="1:10">
      <c r="A1552" s="43" t="s">
        <v>160</v>
      </c>
      <c r="B1552" s="44" t="s">
        <v>747</v>
      </c>
      <c r="C1552" s="44" t="s">
        <v>161</v>
      </c>
      <c r="D1552" s="31">
        <v>4795.5</v>
      </c>
      <c r="E1552" s="31">
        <f>E1553+E1554</f>
        <v>4795.4999999999991</v>
      </c>
      <c r="F1552" s="31">
        <f t="shared" ref="F1552:H1552" si="748">F1553+F1554</f>
        <v>1897.6499999999999</v>
      </c>
      <c r="G1552" s="31">
        <f t="shared" si="748"/>
        <v>1897.6499999999999</v>
      </c>
      <c r="H1552" s="7">
        <f t="shared" si="748"/>
        <v>1526.1496299999999</v>
      </c>
      <c r="I1552" s="31">
        <f t="shared" si="746"/>
        <v>31.824619539151289</v>
      </c>
      <c r="J1552" s="31">
        <f t="shared" si="747"/>
        <v>80.42313545701262</v>
      </c>
    </row>
    <row r="1553" spans="1:10">
      <c r="A1553" s="43" t="s">
        <v>277</v>
      </c>
      <c r="B1553" s="44" t="s">
        <v>747</v>
      </c>
      <c r="C1553" s="44" t="s">
        <v>278</v>
      </c>
      <c r="D1553" s="31">
        <v>5.3</v>
      </c>
      <c r="E1553" s="31">
        <f>ведомство!H1646</f>
        <v>69.271000000000001</v>
      </c>
      <c r="F1553" s="31">
        <f>ведомство!I1646</f>
        <v>69.271000000000001</v>
      </c>
      <c r="G1553" s="31">
        <f>ведомство!J1646</f>
        <v>69.271000000000001</v>
      </c>
      <c r="H1553" s="7">
        <f>ведомство!K1646</f>
        <v>7.2121199999999996</v>
      </c>
      <c r="I1553" s="31">
        <f t="shared" si="746"/>
        <v>10.411456453638607</v>
      </c>
      <c r="J1553" s="31">
        <f t="shared" si="747"/>
        <v>10.411456453638607</v>
      </c>
    </row>
    <row r="1554" spans="1:10">
      <c r="A1554" s="43" t="s">
        <v>162</v>
      </c>
      <c r="B1554" s="44" t="s">
        <v>747</v>
      </c>
      <c r="C1554" s="44" t="s">
        <v>163</v>
      </c>
      <c r="D1554" s="31">
        <v>4790.2</v>
      </c>
      <c r="E1554" s="31">
        <f>ведомство!H1647</f>
        <v>4726.2289999999994</v>
      </c>
      <c r="F1554" s="31">
        <f>ведомство!I1647</f>
        <v>1828.3789999999999</v>
      </c>
      <c r="G1554" s="31">
        <f>ведомство!J1647</f>
        <v>1828.3789999999999</v>
      </c>
      <c r="H1554" s="7">
        <f>ведомство!K1647</f>
        <v>1518.93751</v>
      </c>
      <c r="I1554" s="31">
        <f t="shared" si="746"/>
        <v>32.138466206356064</v>
      </c>
      <c r="J1554" s="31">
        <f t="shared" si="747"/>
        <v>83.07563749091409</v>
      </c>
    </row>
    <row r="1555" spans="1:10">
      <c r="A1555" s="43" t="s">
        <v>748</v>
      </c>
      <c r="B1555" s="44" t="s">
        <v>749</v>
      </c>
      <c r="C1555" s="44" t="s">
        <v>0</v>
      </c>
      <c r="D1555" s="31">
        <v>1200</v>
      </c>
      <c r="E1555" s="31">
        <f>E1556</f>
        <v>1200</v>
      </c>
      <c r="F1555" s="31">
        <f t="shared" ref="F1555:H1556" si="749">F1556</f>
        <v>198</v>
      </c>
      <c r="G1555" s="31">
        <f t="shared" si="749"/>
        <v>198</v>
      </c>
      <c r="H1555" s="7">
        <f t="shared" si="749"/>
        <v>198</v>
      </c>
      <c r="I1555" s="31">
        <f t="shared" si="746"/>
        <v>16.5</v>
      </c>
      <c r="J1555" s="31">
        <f t="shared" si="747"/>
        <v>100</v>
      </c>
    </row>
    <row r="1556" spans="1:10">
      <c r="A1556" s="43" t="s">
        <v>152</v>
      </c>
      <c r="B1556" s="44" t="s">
        <v>749</v>
      </c>
      <c r="C1556" s="44" t="s">
        <v>153</v>
      </c>
      <c r="D1556" s="31">
        <v>1200</v>
      </c>
      <c r="E1556" s="31">
        <f>E1557</f>
        <v>1200</v>
      </c>
      <c r="F1556" s="31">
        <f t="shared" si="749"/>
        <v>198</v>
      </c>
      <c r="G1556" s="31">
        <f t="shared" si="749"/>
        <v>198</v>
      </c>
      <c r="H1556" s="7">
        <f t="shared" si="749"/>
        <v>198</v>
      </c>
      <c r="I1556" s="31">
        <f t="shared" si="746"/>
        <v>16.5</v>
      </c>
      <c r="J1556" s="31">
        <f t="shared" si="747"/>
        <v>100</v>
      </c>
    </row>
    <row r="1557" spans="1:10" ht="25.5">
      <c r="A1557" s="43" t="s">
        <v>154</v>
      </c>
      <c r="B1557" s="44" t="s">
        <v>749</v>
      </c>
      <c r="C1557" s="44" t="s">
        <v>155</v>
      </c>
      <c r="D1557" s="31">
        <v>1200</v>
      </c>
      <c r="E1557" s="31">
        <f>ведомство!H1650</f>
        <v>1200</v>
      </c>
      <c r="F1557" s="31">
        <f>ведомство!I1650</f>
        <v>198</v>
      </c>
      <c r="G1557" s="31">
        <f>ведомство!J1650</f>
        <v>198</v>
      </c>
      <c r="H1557" s="7">
        <f>ведомство!K1650</f>
        <v>198</v>
      </c>
      <c r="I1557" s="31">
        <f t="shared" si="746"/>
        <v>16.5</v>
      </c>
      <c r="J1557" s="31">
        <f t="shared" si="747"/>
        <v>100</v>
      </c>
    </row>
    <row r="1558" spans="1:10" ht="25.5">
      <c r="A1558" s="43" t="s">
        <v>750</v>
      </c>
      <c r="B1558" s="44" t="s">
        <v>751</v>
      </c>
      <c r="C1558" s="44" t="s">
        <v>0</v>
      </c>
      <c r="D1558" s="31">
        <v>438133.2</v>
      </c>
      <c r="E1558" s="31">
        <f>E1559</f>
        <v>438133.2</v>
      </c>
      <c r="F1558" s="31">
        <f t="shared" ref="F1558:H1559" si="750">F1559</f>
        <v>323877.78599</v>
      </c>
      <c r="G1558" s="31">
        <f t="shared" si="750"/>
        <v>323877.78599</v>
      </c>
      <c r="H1558" s="7">
        <f t="shared" si="750"/>
        <v>323877.78599</v>
      </c>
      <c r="I1558" s="31">
        <f t="shared" si="746"/>
        <v>73.922219541910991</v>
      </c>
      <c r="J1558" s="31">
        <f t="shared" si="747"/>
        <v>100</v>
      </c>
    </row>
    <row r="1559" spans="1:10">
      <c r="A1559" s="43" t="s">
        <v>160</v>
      </c>
      <c r="B1559" s="44" t="s">
        <v>751</v>
      </c>
      <c r="C1559" s="44" t="s">
        <v>161</v>
      </c>
      <c r="D1559" s="31">
        <v>438133.2</v>
      </c>
      <c r="E1559" s="31">
        <f>E1560</f>
        <v>438133.2</v>
      </c>
      <c r="F1559" s="31">
        <f t="shared" si="750"/>
        <v>323877.78599</v>
      </c>
      <c r="G1559" s="31">
        <f t="shared" si="750"/>
        <v>323877.78599</v>
      </c>
      <c r="H1559" s="7">
        <f t="shared" si="750"/>
        <v>323877.78599</v>
      </c>
      <c r="I1559" s="31">
        <f t="shared" si="746"/>
        <v>73.922219541910991</v>
      </c>
      <c r="J1559" s="31">
        <f t="shared" si="747"/>
        <v>100</v>
      </c>
    </row>
    <row r="1560" spans="1:10">
      <c r="A1560" s="43" t="s">
        <v>162</v>
      </c>
      <c r="B1560" s="44" t="s">
        <v>751</v>
      </c>
      <c r="C1560" s="44" t="s">
        <v>163</v>
      </c>
      <c r="D1560" s="31">
        <v>438133.2</v>
      </c>
      <c r="E1560" s="31">
        <f>ведомство!H1653</f>
        <v>438133.2</v>
      </c>
      <c r="F1560" s="31">
        <f>ведомство!I1653</f>
        <v>323877.78599</v>
      </c>
      <c r="G1560" s="31">
        <f>ведомство!J1653</f>
        <v>323877.78599</v>
      </c>
      <c r="H1560" s="7">
        <f>ведомство!K1653</f>
        <v>323877.78599</v>
      </c>
      <c r="I1560" s="31">
        <f t="shared" si="746"/>
        <v>73.922219541910991</v>
      </c>
      <c r="J1560" s="31">
        <f t="shared" si="747"/>
        <v>100</v>
      </c>
    </row>
    <row r="1561" spans="1:10" ht="25.5">
      <c r="A1561" s="43" t="s">
        <v>704</v>
      </c>
      <c r="B1561" s="44" t="s">
        <v>705</v>
      </c>
      <c r="C1561" s="44" t="s">
        <v>0</v>
      </c>
      <c r="D1561" s="31">
        <v>25</v>
      </c>
      <c r="E1561" s="31">
        <f>E1562</f>
        <v>25</v>
      </c>
      <c r="F1561" s="31">
        <f t="shared" ref="F1561:H1562" si="751">F1562</f>
        <v>25</v>
      </c>
      <c r="G1561" s="31">
        <f t="shared" si="751"/>
        <v>25</v>
      </c>
      <c r="H1561" s="7">
        <f t="shared" si="751"/>
        <v>25</v>
      </c>
      <c r="I1561" s="31">
        <f t="shared" si="746"/>
        <v>100</v>
      </c>
      <c r="J1561" s="31">
        <f t="shared" si="747"/>
        <v>100</v>
      </c>
    </row>
    <row r="1562" spans="1:10">
      <c r="A1562" s="43" t="s">
        <v>160</v>
      </c>
      <c r="B1562" s="44" t="s">
        <v>705</v>
      </c>
      <c r="C1562" s="44" t="s">
        <v>161</v>
      </c>
      <c r="D1562" s="31">
        <v>25</v>
      </c>
      <c r="E1562" s="31">
        <f>E1563</f>
        <v>25</v>
      </c>
      <c r="F1562" s="31">
        <f t="shared" si="751"/>
        <v>25</v>
      </c>
      <c r="G1562" s="31">
        <f t="shared" si="751"/>
        <v>25</v>
      </c>
      <c r="H1562" s="7">
        <f t="shared" si="751"/>
        <v>25</v>
      </c>
      <c r="I1562" s="31">
        <f t="shared" si="746"/>
        <v>100</v>
      </c>
      <c r="J1562" s="31">
        <f t="shared" si="747"/>
        <v>100</v>
      </c>
    </row>
    <row r="1563" spans="1:10">
      <c r="A1563" s="43" t="s">
        <v>662</v>
      </c>
      <c r="B1563" s="44" t="s">
        <v>705</v>
      </c>
      <c r="C1563" s="44" t="s">
        <v>663</v>
      </c>
      <c r="D1563" s="31">
        <v>25</v>
      </c>
      <c r="E1563" s="31">
        <f>ведомство!H1547</f>
        <v>25</v>
      </c>
      <c r="F1563" s="31">
        <f>ведомство!I1547</f>
        <v>25</v>
      </c>
      <c r="G1563" s="31">
        <f>ведомство!J1547</f>
        <v>25</v>
      </c>
      <c r="H1563" s="7">
        <f>ведомство!K1547</f>
        <v>25</v>
      </c>
      <c r="I1563" s="31">
        <f t="shared" si="746"/>
        <v>100</v>
      </c>
      <c r="J1563" s="31">
        <f t="shared" si="747"/>
        <v>100</v>
      </c>
    </row>
    <row r="1564" spans="1:10">
      <c r="A1564" s="40" t="s">
        <v>0</v>
      </c>
      <c r="B1564" s="65" t="s">
        <v>0</v>
      </c>
      <c r="C1564" s="41" t="s">
        <v>0</v>
      </c>
      <c r="D1564" s="42" t="s">
        <v>0</v>
      </c>
      <c r="E1564" s="42"/>
      <c r="F1564" s="42"/>
      <c r="G1564" s="42"/>
      <c r="H1564" s="5"/>
      <c r="I1564" s="31"/>
      <c r="J1564" s="31"/>
    </row>
    <row r="1565" spans="1:10" ht="25.5">
      <c r="A1565" s="40" t="s">
        <v>333</v>
      </c>
      <c r="B1565" s="41" t="s">
        <v>334</v>
      </c>
      <c r="C1565" s="41" t="s">
        <v>0</v>
      </c>
      <c r="D1565" s="42">
        <v>175303.2</v>
      </c>
      <c r="E1565" s="42">
        <f>E1569+E1574+E1577+E1580+E1583+E1586+E1589+E1594+E1597+E1602+E1566</f>
        <v>225303.2</v>
      </c>
      <c r="F1565" s="42">
        <f t="shared" ref="F1565:H1565" si="752">F1569+F1574+F1577+F1580+F1583+F1586+F1589+F1594+F1597+F1602+F1566</f>
        <v>88267.510000000009</v>
      </c>
      <c r="G1565" s="42">
        <f t="shared" si="752"/>
        <v>67991.209999999992</v>
      </c>
      <c r="H1565" s="5">
        <f t="shared" si="752"/>
        <v>23778.468850000001</v>
      </c>
      <c r="I1565" s="42">
        <f t="shared" si="746"/>
        <v>10.553986294912811</v>
      </c>
      <c r="J1565" s="42">
        <f t="shared" si="747"/>
        <v>26.939095540363606</v>
      </c>
    </row>
    <row r="1566" spans="1:10" s="53" customFormat="1" ht="51">
      <c r="A1566" s="43" t="s">
        <v>1216</v>
      </c>
      <c r="B1566" s="47" t="s">
        <v>1215</v>
      </c>
      <c r="C1566" s="26"/>
      <c r="D1566" s="42"/>
      <c r="E1566" s="48">
        <f>E1567</f>
        <v>50000</v>
      </c>
      <c r="F1566" s="48">
        <f t="shared" ref="F1566:H1567" si="753">F1567</f>
        <v>50000</v>
      </c>
      <c r="G1566" s="48">
        <f t="shared" si="753"/>
        <v>30000</v>
      </c>
      <c r="H1566" s="21">
        <f t="shared" si="753"/>
        <v>0</v>
      </c>
      <c r="I1566" s="31">
        <f t="shared" si="746"/>
        <v>0</v>
      </c>
      <c r="J1566" s="31">
        <f t="shared" si="747"/>
        <v>0</v>
      </c>
    </row>
    <row r="1567" spans="1:10" s="53" customFormat="1">
      <c r="A1567" s="43" t="s">
        <v>105</v>
      </c>
      <c r="B1567" s="47" t="s">
        <v>1215</v>
      </c>
      <c r="C1567" s="26">
        <v>500</v>
      </c>
      <c r="D1567" s="42"/>
      <c r="E1567" s="48">
        <f>E1568</f>
        <v>50000</v>
      </c>
      <c r="F1567" s="48">
        <f t="shared" si="753"/>
        <v>50000</v>
      </c>
      <c r="G1567" s="48">
        <f t="shared" si="753"/>
        <v>30000</v>
      </c>
      <c r="H1567" s="21">
        <f t="shared" si="753"/>
        <v>0</v>
      </c>
      <c r="I1567" s="31">
        <f t="shared" si="746"/>
        <v>0</v>
      </c>
      <c r="J1567" s="31">
        <f t="shared" si="747"/>
        <v>0</v>
      </c>
    </row>
    <row r="1568" spans="1:10" s="53" customFormat="1">
      <c r="A1568" s="43" t="s">
        <v>144</v>
      </c>
      <c r="B1568" s="47" t="s">
        <v>1215</v>
      </c>
      <c r="C1568" s="26">
        <v>520</v>
      </c>
      <c r="D1568" s="42"/>
      <c r="E1568" s="48">
        <f>ведомство!H2700</f>
        <v>50000</v>
      </c>
      <c r="F1568" s="48">
        <f>ведомство!I2700</f>
        <v>50000</v>
      </c>
      <c r="G1568" s="48">
        <f>ведомство!J2700</f>
        <v>30000</v>
      </c>
      <c r="H1568" s="21">
        <f>ведомство!K2700</f>
        <v>0</v>
      </c>
      <c r="I1568" s="31">
        <f t="shared" si="746"/>
        <v>0</v>
      </c>
      <c r="J1568" s="31">
        <f t="shared" si="747"/>
        <v>0</v>
      </c>
    </row>
    <row r="1569" spans="1:10">
      <c r="A1569" s="43" t="s">
        <v>146</v>
      </c>
      <c r="B1569" s="44" t="s">
        <v>1117</v>
      </c>
      <c r="C1569" s="44" t="s">
        <v>0</v>
      </c>
      <c r="D1569" s="31">
        <v>11867.3</v>
      </c>
      <c r="E1569" s="31">
        <f t="shared" ref="E1569" si="754">E1570+E1572</f>
        <v>11867.3</v>
      </c>
      <c r="F1569" s="31">
        <f t="shared" ref="F1569:H1569" si="755">F1570+F1572</f>
        <v>9366.2999999999993</v>
      </c>
      <c r="G1569" s="31">
        <f t="shared" si="755"/>
        <v>9247.7999999999993</v>
      </c>
      <c r="H1569" s="7">
        <f t="shared" si="755"/>
        <v>8155.0612499999997</v>
      </c>
      <c r="I1569" s="31">
        <f t="shared" si="746"/>
        <v>68.718758689845203</v>
      </c>
      <c r="J1569" s="31">
        <f t="shared" si="747"/>
        <v>87.068119214631182</v>
      </c>
    </row>
    <row r="1570" spans="1:10" ht="38.25">
      <c r="A1570" s="43" t="s">
        <v>148</v>
      </c>
      <c r="B1570" s="44" t="s">
        <v>1117</v>
      </c>
      <c r="C1570" s="44" t="s">
        <v>149</v>
      </c>
      <c r="D1570" s="31">
        <v>10238.4</v>
      </c>
      <c r="E1570" s="31">
        <f>E1571</f>
        <v>10238.4</v>
      </c>
      <c r="F1570" s="31">
        <f t="shared" ref="F1570:H1570" si="756">F1571</f>
        <v>8029.2</v>
      </c>
      <c r="G1570" s="31">
        <f t="shared" si="756"/>
        <v>7914.2</v>
      </c>
      <c r="H1570" s="7">
        <f t="shared" si="756"/>
        <v>7561.0571</v>
      </c>
      <c r="I1570" s="31">
        <f t="shared" si="746"/>
        <v>73.849987302703539</v>
      </c>
      <c r="J1570" s="31">
        <f t="shared" si="747"/>
        <v>94.169495092910878</v>
      </c>
    </row>
    <row r="1571" spans="1:10">
      <c r="A1571" s="43" t="s">
        <v>150</v>
      </c>
      <c r="B1571" s="44" t="s">
        <v>1117</v>
      </c>
      <c r="C1571" s="44" t="s">
        <v>151</v>
      </c>
      <c r="D1571" s="31">
        <v>10238.4</v>
      </c>
      <c r="E1571" s="31">
        <f>ведомство!H2676</f>
        <v>10238.4</v>
      </c>
      <c r="F1571" s="31">
        <f>ведомство!I2676</f>
        <v>8029.2</v>
      </c>
      <c r="G1571" s="31">
        <f>ведомство!J2676</f>
        <v>7914.2</v>
      </c>
      <c r="H1571" s="7">
        <f>ведомство!K2676</f>
        <v>7561.0571</v>
      </c>
      <c r="I1571" s="31">
        <f t="shared" si="746"/>
        <v>73.849987302703539</v>
      </c>
      <c r="J1571" s="31">
        <f t="shared" si="747"/>
        <v>94.169495092910878</v>
      </c>
    </row>
    <row r="1572" spans="1:10">
      <c r="A1572" s="43" t="s">
        <v>152</v>
      </c>
      <c r="B1572" s="44" t="s">
        <v>1117</v>
      </c>
      <c r="C1572" s="44" t="s">
        <v>153</v>
      </c>
      <c r="D1572" s="31">
        <v>1628.9</v>
      </c>
      <c r="E1572" s="31">
        <f>E1573</f>
        <v>1628.9</v>
      </c>
      <c r="F1572" s="31">
        <f t="shared" ref="F1572:H1572" si="757">F1573</f>
        <v>1337.1</v>
      </c>
      <c r="G1572" s="31">
        <f t="shared" si="757"/>
        <v>1333.6</v>
      </c>
      <c r="H1572" s="7">
        <f t="shared" si="757"/>
        <v>594.00414999999998</v>
      </c>
      <c r="I1572" s="31">
        <f t="shared" si="746"/>
        <v>36.466581742280063</v>
      </c>
      <c r="J1572" s="31">
        <f t="shared" si="747"/>
        <v>44.424811158477304</v>
      </c>
    </row>
    <row r="1573" spans="1:10" ht="25.5">
      <c r="A1573" s="43" t="s">
        <v>154</v>
      </c>
      <c r="B1573" s="44" t="s">
        <v>1117</v>
      </c>
      <c r="C1573" s="44" t="s">
        <v>155</v>
      </c>
      <c r="D1573" s="31">
        <v>1628.9</v>
      </c>
      <c r="E1573" s="31">
        <f>ведомство!H2678</f>
        <v>1628.9</v>
      </c>
      <c r="F1573" s="31">
        <f>ведомство!I2678</f>
        <v>1337.1</v>
      </c>
      <c r="G1573" s="31">
        <f>ведомство!J2678</f>
        <v>1333.6</v>
      </c>
      <c r="H1573" s="7">
        <f>ведомство!K2678</f>
        <v>594.00414999999998</v>
      </c>
      <c r="I1573" s="31">
        <f t="shared" si="746"/>
        <v>36.466581742280063</v>
      </c>
      <c r="J1573" s="31">
        <f t="shared" si="747"/>
        <v>44.424811158477304</v>
      </c>
    </row>
    <row r="1574" spans="1:10">
      <c r="A1574" s="43" t="s">
        <v>128</v>
      </c>
      <c r="B1574" s="44" t="s">
        <v>1120</v>
      </c>
      <c r="C1574" s="44" t="s">
        <v>0</v>
      </c>
      <c r="D1574" s="31">
        <v>7447.9</v>
      </c>
      <c r="E1574" s="31">
        <f>E1575</f>
        <v>7447.9</v>
      </c>
      <c r="F1574" s="31">
        <f t="shared" ref="F1574:H1575" si="758">F1575</f>
        <v>5335.7</v>
      </c>
      <c r="G1574" s="31">
        <f t="shared" si="758"/>
        <v>5177.8999999999996</v>
      </c>
      <c r="H1574" s="7">
        <f t="shared" si="758"/>
        <v>5177.8999999999996</v>
      </c>
      <c r="I1574" s="31">
        <f t="shared" si="746"/>
        <v>69.521610118288379</v>
      </c>
      <c r="J1574" s="31">
        <f t="shared" si="747"/>
        <v>97.042562362951429</v>
      </c>
    </row>
    <row r="1575" spans="1:10" ht="25.5">
      <c r="A1575" s="43" t="s">
        <v>130</v>
      </c>
      <c r="B1575" s="44" t="s">
        <v>1120</v>
      </c>
      <c r="C1575" s="44" t="s">
        <v>131</v>
      </c>
      <c r="D1575" s="31">
        <v>7447.9</v>
      </c>
      <c r="E1575" s="31">
        <f>E1576</f>
        <v>7447.9</v>
      </c>
      <c r="F1575" s="31">
        <f t="shared" si="758"/>
        <v>5335.7</v>
      </c>
      <c r="G1575" s="31">
        <f t="shared" si="758"/>
        <v>5177.8999999999996</v>
      </c>
      <c r="H1575" s="7">
        <f t="shared" si="758"/>
        <v>5177.8999999999996</v>
      </c>
      <c r="I1575" s="31">
        <f t="shared" si="746"/>
        <v>69.521610118288379</v>
      </c>
      <c r="J1575" s="31">
        <f t="shared" si="747"/>
        <v>97.042562362951429</v>
      </c>
    </row>
    <row r="1576" spans="1:10">
      <c r="A1576" s="43" t="s">
        <v>132</v>
      </c>
      <c r="B1576" s="44" t="s">
        <v>1120</v>
      </c>
      <c r="C1576" s="44" t="s">
        <v>133</v>
      </c>
      <c r="D1576" s="31">
        <v>7447.9</v>
      </c>
      <c r="E1576" s="31">
        <f>ведомство!H2693</f>
        <v>7447.9</v>
      </c>
      <c r="F1576" s="31">
        <f>ведомство!I2693</f>
        <v>5335.7</v>
      </c>
      <c r="G1576" s="31">
        <f>ведомство!J2693</f>
        <v>5177.8999999999996</v>
      </c>
      <c r="H1576" s="7">
        <f>ведомство!K2693</f>
        <v>5177.8999999999996</v>
      </c>
      <c r="I1576" s="31">
        <f t="shared" si="746"/>
        <v>69.521610118288379</v>
      </c>
      <c r="J1576" s="31">
        <f t="shared" si="747"/>
        <v>97.042562362951429</v>
      </c>
    </row>
    <row r="1577" spans="1:10" ht="25.5">
      <c r="A1577" s="43" t="s">
        <v>113</v>
      </c>
      <c r="B1577" s="44" t="s">
        <v>1118</v>
      </c>
      <c r="C1577" s="44" t="s">
        <v>0</v>
      </c>
      <c r="D1577" s="31">
        <v>52828</v>
      </c>
      <c r="E1577" s="31">
        <f>E1578</f>
        <v>52828</v>
      </c>
      <c r="F1577" s="31">
        <f t="shared" ref="F1577:H1578" si="759">F1578</f>
        <v>0</v>
      </c>
      <c r="G1577" s="31">
        <f t="shared" si="759"/>
        <v>0</v>
      </c>
      <c r="H1577" s="7">
        <f t="shared" si="759"/>
        <v>0</v>
      </c>
      <c r="I1577" s="31">
        <f t="shared" si="746"/>
        <v>0</v>
      </c>
      <c r="J1577" s="31">
        <v>0</v>
      </c>
    </row>
    <row r="1578" spans="1:10">
      <c r="A1578" s="43" t="s">
        <v>115</v>
      </c>
      <c r="B1578" s="44" t="s">
        <v>1118</v>
      </c>
      <c r="C1578" s="44" t="s">
        <v>116</v>
      </c>
      <c r="D1578" s="31">
        <v>52828</v>
      </c>
      <c r="E1578" s="31">
        <f>E1579</f>
        <v>52828</v>
      </c>
      <c r="F1578" s="31">
        <f t="shared" si="759"/>
        <v>0</v>
      </c>
      <c r="G1578" s="31">
        <f t="shared" si="759"/>
        <v>0</v>
      </c>
      <c r="H1578" s="7">
        <f t="shared" si="759"/>
        <v>0</v>
      </c>
      <c r="I1578" s="31">
        <f t="shared" si="746"/>
        <v>0</v>
      </c>
      <c r="J1578" s="31">
        <v>0</v>
      </c>
    </row>
    <row r="1579" spans="1:10" ht="63.75">
      <c r="A1579" s="43" t="s">
        <v>117</v>
      </c>
      <c r="B1579" s="44" t="s">
        <v>1118</v>
      </c>
      <c r="C1579" s="44" t="s">
        <v>118</v>
      </c>
      <c r="D1579" s="31">
        <v>52828</v>
      </c>
      <c r="E1579" s="31">
        <f>ведомство!H2681+ведомство!H2708+ведомство!H2721</f>
        <v>52828</v>
      </c>
      <c r="F1579" s="31">
        <f>ведомство!I2681+ведомство!I2708+ведомство!I2721</f>
        <v>0</v>
      </c>
      <c r="G1579" s="31">
        <f>ведомство!J2681+ведомство!J2708+ведомство!J2721</f>
        <v>0</v>
      </c>
      <c r="H1579" s="7">
        <f>ведомство!K2681+ведомство!K2708+ведомство!K2721</f>
        <v>0</v>
      </c>
      <c r="I1579" s="31">
        <f t="shared" si="746"/>
        <v>0</v>
      </c>
      <c r="J1579" s="31">
        <v>0</v>
      </c>
    </row>
    <row r="1580" spans="1:10">
      <c r="A1580" s="43" t="s">
        <v>142</v>
      </c>
      <c r="B1580" s="44" t="s">
        <v>1121</v>
      </c>
      <c r="C1580" s="44" t="s">
        <v>0</v>
      </c>
      <c r="D1580" s="31">
        <v>78200</v>
      </c>
      <c r="E1580" s="31">
        <f>E1581</f>
        <v>78200</v>
      </c>
      <c r="F1580" s="31">
        <f t="shared" ref="F1580:H1581" si="760">F1581</f>
        <v>13000</v>
      </c>
      <c r="G1580" s="31">
        <f t="shared" si="760"/>
        <v>13000</v>
      </c>
      <c r="H1580" s="7">
        <f t="shared" si="760"/>
        <v>0</v>
      </c>
      <c r="I1580" s="31">
        <f t="shared" si="746"/>
        <v>0</v>
      </c>
      <c r="J1580" s="31">
        <f t="shared" si="747"/>
        <v>0</v>
      </c>
    </row>
    <row r="1581" spans="1:10">
      <c r="A1581" s="43" t="s">
        <v>105</v>
      </c>
      <c r="B1581" s="44" t="s">
        <v>1121</v>
      </c>
      <c r="C1581" s="44" t="s">
        <v>106</v>
      </c>
      <c r="D1581" s="31">
        <v>78200</v>
      </c>
      <c r="E1581" s="31">
        <f>E1582</f>
        <v>78200</v>
      </c>
      <c r="F1581" s="31">
        <f t="shared" si="760"/>
        <v>13000</v>
      </c>
      <c r="G1581" s="31">
        <f t="shared" si="760"/>
        <v>13000</v>
      </c>
      <c r="H1581" s="7">
        <f t="shared" si="760"/>
        <v>0</v>
      </c>
      <c r="I1581" s="31">
        <f t="shared" si="746"/>
        <v>0</v>
      </c>
      <c r="J1581" s="31">
        <f t="shared" si="747"/>
        <v>0</v>
      </c>
    </row>
    <row r="1582" spans="1:10">
      <c r="A1582" s="43" t="s">
        <v>144</v>
      </c>
      <c r="B1582" s="44" t="s">
        <v>1121</v>
      </c>
      <c r="C1582" s="44" t="s">
        <v>145</v>
      </c>
      <c r="D1582" s="31">
        <v>78200</v>
      </c>
      <c r="E1582" s="31">
        <f>ведомство!H2703+ведомство!H2714</f>
        <v>78200</v>
      </c>
      <c r="F1582" s="31">
        <f>ведомство!I2703+ведомство!I2714</f>
        <v>13000</v>
      </c>
      <c r="G1582" s="31">
        <f>ведомство!J2703+ведомство!J2714</f>
        <v>13000</v>
      </c>
      <c r="H1582" s="7">
        <f>ведомство!K2703+ведомство!K2714</f>
        <v>0</v>
      </c>
      <c r="I1582" s="31">
        <f t="shared" si="746"/>
        <v>0</v>
      </c>
      <c r="J1582" s="31">
        <f t="shared" si="747"/>
        <v>0</v>
      </c>
    </row>
    <row r="1583" spans="1:10">
      <c r="A1583" s="43" t="s">
        <v>436</v>
      </c>
      <c r="B1583" s="44" t="s">
        <v>442</v>
      </c>
      <c r="C1583" s="44" t="s">
        <v>0</v>
      </c>
      <c r="D1583" s="31">
        <v>500</v>
      </c>
      <c r="E1583" s="31">
        <f>E1584</f>
        <v>500</v>
      </c>
      <c r="F1583" s="31">
        <f t="shared" ref="F1583:H1584" si="761">F1584</f>
        <v>0</v>
      </c>
      <c r="G1583" s="31">
        <f t="shared" si="761"/>
        <v>0</v>
      </c>
      <c r="H1583" s="7">
        <f t="shared" si="761"/>
        <v>0</v>
      </c>
      <c r="I1583" s="31">
        <f t="shared" si="746"/>
        <v>0</v>
      </c>
      <c r="J1583" s="31">
        <v>0</v>
      </c>
    </row>
    <row r="1584" spans="1:10" ht="25.5">
      <c r="A1584" s="43" t="s">
        <v>130</v>
      </c>
      <c r="B1584" s="44" t="s">
        <v>442</v>
      </c>
      <c r="C1584" s="44" t="s">
        <v>131</v>
      </c>
      <c r="D1584" s="31">
        <v>500</v>
      </c>
      <c r="E1584" s="31">
        <f>E1585</f>
        <v>500</v>
      </c>
      <c r="F1584" s="31">
        <f t="shared" si="761"/>
        <v>0</v>
      </c>
      <c r="G1584" s="31">
        <f t="shared" si="761"/>
        <v>0</v>
      </c>
      <c r="H1584" s="7">
        <f t="shared" si="761"/>
        <v>0</v>
      </c>
      <c r="I1584" s="31">
        <f t="shared" si="746"/>
        <v>0</v>
      </c>
      <c r="J1584" s="31">
        <v>0</v>
      </c>
    </row>
    <row r="1585" spans="1:10" ht="25.5">
      <c r="A1585" s="43" t="s">
        <v>248</v>
      </c>
      <c r="B1585" s="44" t="s">
        <v>442</v>
      </c>
      <c r="C1585" s="44" t="s">
        <v>249</v>
      </c>
      <c r="D1585" s="31">
        <v>500</v>
      </c>
      <c r="E1585" s="31">
        <f>ведомство!H876</f>
        <v>500</v>
      </c>
      <c r="F1585" s="31">
        <f>ведомство!I876</f>
        <v>0</v>
      </c>
      <c r="G1585" s="31">
        <f>ведомство!J876</f>
        <v>0</v>
      </c>
      <c r="H1585" s="7">
        <f>ведомство!K876</f>
        <v>0</v>
      </c>
      <c r="I1585" s="31">
        <f t="shared" si="746"/>
        <v>0</v>
      </c>
      <c r="J1585" s="31">
        <v>0</v>
      </c>
    </row>
    <row r="1586" spans="1:10">
      <c r="A1586" s="43" t="s">
        <v>1133</v>
      </c>
      <c r="B1586" s="44" t="s">
        <v>1135</v>
      </c>
      <c r="C1586" s="44" t="s">
        <v>0</v>
      </c>
      <c r="D1586" s="31">
        <v>2400</v>
      </c>
      <c r="E1586" s="31">
        <f>E1587</f>
        <v>2400</v>
      </c>
      <c r="F1586" s="31">
        <f t="shared" ref="F1586:H1587" si="762">F1587</f>
        <v>2400</v>
      </c>
      <c r="G1586" s="31">
        <f t="shared" si="762"/>
        <v>2400</v>
      </c>
      <c r="H1586" s="7">
        <f t="shared" si="762"/>
        <v>2280</v>
      </c>
      <c r="I1586" s="31">
        <f t="shared" si="746"/>
        <v>95</v>
      </c>
      <c r="J1586" s="31">
        <f t="shared" si="747"/>
        <v>95</v>
      </c>
    </row>
    <row r="1587" spans="1:10">
      <c r="A1587" s="43" t="s">
        <v>152</v>
      </c>
      <c r="B1587" s="44" t="s">
        <v>1135</v>
      </c>
      <c r="C1587" s="44" t="s">
        <v>153</v>
      </c>
      <c r="D1587" s="31">
        <v>2400</v>
      </c>
      <c r="E1587" s="31">
        <f>E1588</f>
        <v>2400</v>
      </c>
      <c r="F1587" s="31">
        <f t="shared" si="762"/>
        <v>2400</v>
      </c>
      <c r="G1587" s="31">
        <f t="shared" si="762"/>
        <v>2400</v>
      </c>
      <c r="H1587" s="7">
        <f t="shared" si="762"/>
        <v>2280</v>
      </c>
      <c r="I1587" s="31">
        <f t="shared" si="746"/>
        <v>95</v>
      </c>
      <c r="J1587" s="31">
        <f t="shared" si="747"/>
        <v>95</v>
      </c>
    </row>
    <row r="1588" spans="1:10" ht="25.5">
      <c r="A1588" s="43" t="s">
        <v>154</v>
      </c>
      <c r="B1588" s="44" t="s">
        <v>1135</v>
      </c>
      <c r="C1588" s="44" t="s">
        <v>155</v>
      </c>
      <c r="D1588" s="31">
        <v>2400</v>
      </c>
      <c r="E1588" s="31">
        <f>ведомство!H2773</f>
        <v>2400</v>
      </c>
      <c r="F1588" s="31">
        <f>ведомство!I2773</f>
        <v>2400</v>
      </c>
      <c r="G1588" s="31">
        <f>ведомство!J2773</f>
        <v>2400</v>
      </c>
      <c r="H1588" s="7">
        <f>ведомство!K2773</f>
        <v>2280</v>
      </c>
      <c r="I1588" s="31">
        <f t="shared" si="746"/>
        <v>95</v>
      </c>
      <c r="J1588" s="31">
        <f t="shared" si="747"/>
        <v>95</v>
      </c>
    </row>
    <row r="1589" spans="1:10" ht="25.5">
      <c r="A1589" s="43" t="s">
        <v>664</v>
      </c>
      <c r="B1589" s="44" t="s">
        <v>1119</v>
      </c>
      <c r="C1589" s="44" t="s">
        <v>0</v>
      </c>
      <c r="D1589" s="31">
        <v>8200</v>
      </c>
      <c r="E1589" s="31">
        <f>E1590+E1592</f>
        <v>8200</v>
      </c>
      <c r="F1589" s="31">
        <f t="shared" ref="F1589:H1589" si="763">F1590+F1592</f>
        <v>6821.51</v>
      </c>
      <c r="G1589" s="31">
        <f t="shared" si="763"/>
        <v>6821.51</v>
      </c>
      <c r="H1589" s="7">
        <f t="shared" si="763"/>
        <v>6821.5075999999999</v>
      </c>
      <c r="I1589" s="31">
        <f t="shared" si="746"/>
        <v>83.189117073170721</v>
      </c>
      <c r="J1589" s="31">
        <f t="shared" si="747"/>
        <v>99.999964817173904</v>
      </c>
    </row>
    <row r="1590" spans="1:10">
      <c r="A1590" s="43" t="s">
        <v>152</v>
      </c>
      <c r="B1590" s="44" t="s">
        <v>1119</v>
      </c>
      <c r="C1590" s="44" t="s">
        <v>153</v>
      </c>
      <c r="D1590" s="31">
        <v>7000</v>
      </c>
      <c r="E1590" s="31">
        <f>E1591</f>
        <v>7000</v>
      </c>
      <c r="F1590" s="31">
        <f t="shared" ref="F1590:H1590" si="764">F1591</f>
        <v>5621.51</v>
      </c>
      <c r="G1590" s="31">
        <f t="shared" si="764"/>
        <v>5621.51</v>
      </c>
      <c r="H1590" s="7">
        <f t="shared" si="764"/>
        <v>5621.5075999999999</v>
      </c>
      <c r="I1590" s="31">
        <f t="shared" si="746"/>
        <v>80.307251428571419</v>
      </c>
      <c r="J1590" s="31">
        <f t="shared" si="747"/>
        <v>99.999957306844607</v>
      </c>
    </row>
    <row r="1591" spans="1:10" ht="25.5">
      <c r="A1591" s="43" t="s">
        <v>154</v>
      </c>
      <c r="B1591" s="44" t="s">
        <v>1119</v>
      </c>
      <c r="C1591" s="44" t="s">
        <v>155</v>
      </c>
      <c r="D1591" s="31">
        <v>7000</v>
      </c>
      <c r="E1591" s="31">
        <f>ведомство!H2684</f>
        <v>7000</v>
      </c>
      <c r="F1591" s="31">
        <f>ведомство!I2684</f>
        <v>5621.51</v>
      </c>
      <c r="G1591" s="31">
        <f>ведомство!J2684</f>
        <v>5621.51</v>
      </c>
      <c r="H1591" s="7">
        <f>ведомство!K2684</f>
        <v>5621.5075999999999</v>
      </c>
      <c r="I1591" s="31">
        <f t="shared" si="746"/>
        <v>80.307251428571419</v>
      </c>
      <c r="J1591" s="31">
        <f t="shared" si="747"/>
        <v>99.999957306844607</v>
      </c>
    </row>
    <row r="1592" spans="1:10" ht="25.5">
      <c r="A1592" s="43" t="s">
        <v>130</v>
      </c>
      <c r="B1592" s="44" t="s">
        <v>1119</v>
      </c>
      <c r="C1592" s="44" t="s">
        <v>131</v>
      </c>
      <c r="D1592" s="31">
        <v>1200</v>
      </c>
      <c r="E1592" s="31">
        <f>E1593</f>
        <v>1200</v>
      </c>
      <c r="F1592" s="31">
        <f t="shared" ref="F1592:H1592" si="765">F1593</f>
        <v>1200</v>
      </c>
      <c r="G1592" s="31">
        <f t="shared" si="765"/>
        <v>1200</v>
      </c>
      <c r="H1592" s="7">
        <f t="shared" si="765"/>
        <v>1200</v>
      </c>
      <c r="I1592" s="31">
        <f t="shared" si="746"/>
        <v>100</v>
      </c>
      <c r="J1592" s="31">
        <f t="shared" si="747"/>
        <v>100</v>
      </c>
    </row>
    <row r="1593" spans="1:10" ht="25.5">
      <c r="A1593" s="43" t="s">
        <v>248</v>
      </c>
      <c r="B1593" s="44" t="s">
        <v>1119</v>
      </c>
      <c r="C1593" s="44" t="s">
        <v>249</v>
      </c>
      <c r="D1593" s="31">
        <v>1200</v>
      </c>
      <c r="E1593" s="31">
        <f>ведомство!H2686</f>
        <v>1200</v>
      </c>
      <c r="F1593" s="31">
        <f>ведомство!I2686</f>
        <v>1200</v>
      </c>
      <c r="G1593" s="31">
        <f>ведомство!J2686</f>
        <v>1200</v>
      </c>
      <c r="H1593" s="7">
        <f>ведомство!K2686</f>
        <v>1200</v>
      </c>
      <c r="I1593" s="31">
        <f t="shared" si="746"/>
        <v>100</v>
      </c>
      <c r="J1593" s="31">
        <f t="shared" si="747"/>
        <v>100</v>
      </c>
    </row>
    <row r="1594" spans="1:10" ht="25.5">
      <c r="A1594" s="43" t="s">
        <v>802</v>
      </c>
      <c r="B1594" s="44" t="s">
        <v>1035</v>
      </c>
      <c r="C1594" s="44" t="s">
        <v>0</v>
      </c>
      <c r="D1594" s="31">
        <v>5460</v>
      </c>
      <c r="E1594" s="31">
        <f>E1595</f>
        <v>5460</v>
      </c>
      <c r="F1594" s="31">
        <f t="shared" ref="F1594:H1595" si="766">F1595</f>
        <v>1264</v>
      </c>
      <c r="G1594" s="31">
        <f t="shared" si="766"/>
        <v>1264</v>
      </c>
      <c r="H1594" s="7">
        <f t="shared" si="766"/>
        <v>1264</v>
      </c>
      <c r="I1594" s="31">
        <f t="shared" si="746"/>
        <v>23.15018315018315</v>
      </c>
      <c r="J1594" s="31">
        <f t="shared" si="747"/>
        <v>100</v>
      </c>
    </row>
    <row r="1595" spans="1:10" ht="25.5">
      <c r="A1595" s="43" t="s">
        <v>130</v>
      </c>
      <c r="B1595" s="44" t="s">
        <v>1035</v>
      </c>
      <c r="C1595" s="44" t="s">
        <v>131</v>
      </c>
      <c r="D1595" s="31">
        <v>5460</v>
      </c>
      <c r="E1595" s="31">
        <f>E1596</f>
        <v>5460</v>
      </c>
      <c r="F1595" s="31">
        <f t="shared" si="766"/>
        <v>1264</v>
      </c>
      <c r="G1595" s="31">
        <f t="shared" si="766"/>
        <v>1264</v>
      </c>
      <c r="H1595" s="7">
        <f t="shared" si="766"/>
        <v>1264</v>
      </c>
      <c r="I1595" s="31">
        <f t="shared" si="746"/>
        <v>23.15018315018315</v>
      </c>
      <c r="J1595" s="31">
        <f t="shared" si="747"/>
        <v>100</v>
      </c>
    </row>
    <row r="1596" spans="1:10">
      <c r="A1596" s="43" t="s">
        <v>165</v>
      </c>
      <c r="B1596" s="44" t="s">
        <v>1035</v>
      </c>
      <c r="C1596" s="44" t="s">
        <v>166</v>
      </c>
      <c r="D1596" s="31">
        <v>5460</v>
      </c>
      <c r="E1596" s="31">
        <f>ведомство!H2495</f>
        <v>5460</v>
      </c>
      <c r="F1596" s="31">
        <f>ведомство!I2495</f>
        <v>1264</v>
      </c>
      <c r="G1596" s="31">
        <f>ведомство!J2495</f>
        <v>1264</v>
      </c>
      <c r="H1596" s="7">
        <f>ведомство!K2495</f>
        <v>1264</v>
      </c>
      <c r="I1596" s="31">
        <f t="shared" si="746"/>
        <v>23.15018315018315</v>
      </c>
      <c r="J1596" s="31">
        <f t="shared" si="747"/>
        <v>100</v>
      </c>
    </row>
    <row r="1597" spans="1:10" ht="25.5">
      <c r="A1597" s="43" t="s">
        <v>335</v>
      </c>
      <c r="B1597" s="44" t="s">
        <v>336</v>
      </c>
      <c r="C1597" s="44" t="s">
        <v>0</v>
      </c>
      <c r="D1597" s="31">
        <v>400</v>
      </c>
      <c r="E1597" s="31">
        <f>E1600+E1598</f>
        <v>400</v>
      </c>
      <c r="F1597" s="31">
        <f t="shared" ref="F1597:H1597" si="767">F1600+F1598</f>
        <v>80</v>
      </c>
      <c r="G1597" s="31">
        <f t="shared" si="767"/>
        <v>80</v>
      </c>
      <c r="H1597" s="7">
        <f t="shared" si="767"/>
        <v>80</v>
      </c>
      <c r="I1597" s="31">
        <f t="shared" si="746"/>
        <v>20</v>
      </c>
      <c r="J1597" s="31">
        <f t="shared" si="747"/>
        <v>100</v>
      </c>
    </row>
    <row r="1598" spans="1:10" s="37" customFormat="1" hidden="1">
      <c r="A1598" s="43" t="s">
        <v>152</v>
      </c>
      <c r="B1598" s="44" t="s">
        <v>336</v>
      </c>
      <c r="C1598" s="44">
        <v>200</v>
      </c>
      <c r="D1598" s="31"/>
      <c r="E1598" s="31">
        <f>E1599</f>
        <v>0</v>
      </c>
      <c r="F1598" s="31">
        <f t="shared" ref="F1598:H1598" si="768">F1599</f>
        <v>0</v>
      </c>
      <c r="G1598" s="31">
        <f t="shared" si="768"/>
        <v>0</v>
      </c>
      <c r="H1598" s="7">
        <f t="shared" si="768"/>
        <v>0</v>
      </c>
      <c r="I1598" s="31" t="e">
        <f t="shared" si="746"/>
        <v>#DIV/0!</v>
      </c>
      <c r="J1598" s="31" t="e">
        <f t="shared" si="747"/>
        <v>#DIV/0!</v>
      </c>
    </row>
    <row r="1599" spans="1:10" s="37" customFormat="1" ht="25.5" hidden="1">
      <c r="A1599" s="43" t="s">
        <v>154</v>
      </c>
      <c r="B1599" s="44" t="s">
        <v>336</v>
      </c>
      <c r="C1599" s="44">
        <v>240</v>
      </c>
      <c r="D1599" s="31"/>
      <c r="E1599" s="31">
        <f>ведомство!H533</f>
        <v>0</v>
      </c>
      <c r="F1599" s="31">
        <f>ведомство!I533</f>
        <v>0</v>
      </c>
      <c r="G1599" s="31">
        <f>ведомство!J533</f>
        <v>0</v>
      </c>
      <c r="H1599" s="7">
        <f>ведомство!K533</f>
        <v>0</v>
      </c>
      <c r="I1599" s="31" t="e">
        <f t="shared" si="746"/>
        <v>#DIV/0!</v>
      </c>
      <c r="J1599" s="31" t="e">
        <f t="shared" si="747"/>
        <v>#DIV/0!</v>
      </c>
    </row>
    <row r="1600" spans="1:10" ht="25.5">
      <c r="A1600" s="43" t="s">
        <v>130</v>
      </c>
      <c r="B1600" s="44" t="s">
        <v>336</v>
      </c>
      <c r="C1600" s="44" t="s">
        <v>131</v>
      </c>
      <c r="D1600" s="31">
        <v>400</v>
      </c>
      <c r="E1600" s="31">
        <f>E1601</f>
        <v>400</v>
      </c>
      <c r="F1600" s="31">
        <f t="shared" ref="F1600:H1600" si="769">F1601</f>
        <v>80</v>
      </c>
      <c r="G1600" s="31">
        <f t="shared" si="769"/>
        <v>80</v>
      </c>
      <c r="H1600" s="7">
        <f t="shared" si="769"/>
        <v>80</v>
      </c>
      <c r="I1600" s="31">
        <f t="shared" si="746"/>
        <v>20</v>
      </c>
      <c r="J1600" s="31">
        <f t="shared" si="747"/>
        <v>100</v>
      </c>
    </row>
    <row r="1601" spans="1:10">
      <c r="A1601" s="43" t="s">
        <v>132</v>
      </c>
      <c r="B1601" s="44" t="s">
        <v>336</v>
      </c>
      <c r="C1601" s="44" t="s">
        <v>133</v>
      </c>
      <c r="D1601" s="31">
        <v>400</v>
      </c>
      <c r="E1601" s="31">
        <f>ведомство!H535</f>
        <v>400</v>
      </c>
      <c r="F1601" s="31">
        <f>ведомство!I535</f>
        <v>80</v>
      </c>
      <c r="G1601" s="31">
        <f>ведомство!J535</f>
        <v>80</v>
      </c>
      <c r="H1601" s="7">
        <f>ведомство!K535</f>
        <v>80</v>
      </c>
      <c r="I1601" s="31">
        <f t="shared" si="746"/>
        <v>20</v>
      </c>
      <c r="J1601" s="31">
        <f t="shared" si="747"/>
        <v>100</v>
      </c>
    </row>
    <row r="1602" spans="1:10" ht="25.5">
      <c r="A1602" s="49" t="s">
        <v>760</v>
      </c>
      <c r="B1602" s="44" t="s">
        <v>761</v>
      </c>
      <c r="C1602" s="44" t="s">
        <v>0</v>
      </c>
      <c r="D1602" s="31">
        <v>8000</v>
      </c>
      <c r="E1602" s="31">
        <f>E1603+E1605</f>
        <v>8000</v>
      </c>
      <c r="F1602" s="31">
        <f t="shared" ref="F1602:H1602" si="770">F1603+F1605</f>
        <v>0</v>
      </c>
      <c r="G1602" s="31">
        <f t="shared" si="770"/>
        <v>0</v>
      </c>
      <c r="H1602" s="7">
        <f t="shared" si="770"/>
        <v>0</v>
      </c>
      <c r="I1602" s="31">
        <f t="shared" si="746"/>
        <v>0</v>
      </c>
      <c r="J1602" s="31">
        <v>0</v>
      </c>
    </row>
    <row r="1603" spans="1:10">
      <c r="A1603" s="43" t="s">
        <v>105</v>
      </c>
      <c r="B1603" s="44" t="s">
        <v>761</v>
      </c>
      <c r="C1603" s="44" t="s">
        <v>106</v>
      </c>
      <c r="D1603" s="31">
        <v>8000</v>
      </c>
      <c r="E1603" s="48">
        <f>E1604</f>
        <v>0</v>
      </c>
      <c r="F1603" s="48">
        <f t="shared" ref="F1603:H1603" si="771">F1604</f>
        <v>0</v>
      </c>
      <c r="G1603" s="48">
        <f t="shared" si="771"/>
        <v>0</v>
      </c>
      <c r="H1603" s="21">
        <f t="shared" si="771"/>
        <v>0</v>
      </c>
      <c r="I1603" s="31">
        <v>0</v>
      </c>
      <c r="J1603" s="31">
        <v>0</v>
      </c>
    </row>
    <row r="1604" spans="1:10">
      <c r="A1604" s="43" t="s">
        <v>144</v>
      </c>
      <c r="B1604" s="44" t="s">
        <v>761</v>
      </c>
      <c r="C1604" s="44" t="s">
        <v>145</v>
      </c>
      <c r="D1604" s="31">
        <v>8000</v>
      </c>
      <c r="E1604" s="31">
        <f>ведомство!H1692</f>
        <v>0</v>
      </c>
      <c r="F1604" s="31">
        <f>ведомство!I1692</f>
        <v>0</v>
      </c>
      <c r="G1604" s="31">
        <f>ведомство!J1692</f>
        <v>0</v>
      </c>
      <c r="H1604" s="7">
        <f>ведомство!K1692</f>
        <v>0</v>
      </c>
      <c r="I1604" s="31">
        <v>0</v>
      </c>
      <c r="J1604" s="31">
        <v>0</v>
      </c>
    </row>
    <row r="1605" spans="1:10" s="53" customFormat="1" ht="25.5">
      <c r="A1605" s="43" t="s">
        <v>130</v>
      </c>
      <c r="B1605" s="44" t="s">
        <v>761</v>
      </c>
      <c r="C1605" s="44">
        <v>600</v>
      </c>
      <c r="D1605" s="31"/>
      <c r="E1605" s="31">
        <f>E1606</f>
        <v>8000</v>
      </c>
      <c r="F1605" s="31">
        <f t="shared" ref="F1605:H1605" si="772">F1606</f>
        <v>0</v>
      </c>
      <c r="G1605" s="31">
        <f t="shared" si="772"/>
        <v>0</v>
      </c>
      <c r="H1605" s="7">
        <f t="shared" si="772"/>
        <v>0</v>
      </c>
      <c r="I1605" s="31">
        <f t="shared" si="746"/>
        <v>0</v>
      </c>
      <c r="J1605" s="31">
        <v>0</v>
      </c>
    </row>
    <row r="1606" spans="1:10" s="53" customFormat="1">
      <c r="A1606" s="43" t="s">
        <v>132</v>
      </c>
      <c r="B1606" s="44" t="s">
        <v>761</v>
      </c>
      <c r="C1606" s="44">
        <v>610</v>
      </c>
      <c r="D1606" s="31"/>
      <c r="E1606" s="31">
        <f>ведомство!H86</f>
        <v>8000</v>
      </c>
      <c r="F1606" s="31">
        <f>ведомство!I86</f>
        <v>0</v>
      </c>
      <c r="G1606" s="31">
        <f>ведомство!J86</f>
        <v>0</v>
      </c>
      <c r="H1606" s="7">
        <f>ведомство!K86</f>
        <v>0</v>
      </c>
      <c r="I1606" s="31">
        <f t="shared" si="746"/>
        <v>0</v>
      </c>
      <c r="J1606" s="31">
        <v>0</v>
      </c>
    </row>
    <row r="1607" spans="1:10">
      <c r="A1607" s="40" t="s">
        <v>0</v>
      </c>
      <c r="B1607" s="65" t="s">
        <v>0</v>
      </c>
      <c r="C1607" s="41" t="s">
        <v>0</v>
      </c>
      <c r="D1607" s="42" t="s">
        <v>0</v>
      </c>
      <c r="E1607" s="42"/>
      <c r="F1607" s="42"/>
      <c r="G1607" s="42"/>
      <c r="H1607" s="5"/>
      <c r="I1607" s="31"/>
      <c r="J1607" s="31"/>
    </row>
    <row r="1608" spans="1:10" ht="25.5">
      <c r="A1608" s="40" t="s">
        <v>953</v>
      </c>
      <c r="B1608" s="41" t="s">
        <v>954</v>
      </c>
      <c r="C1608" s="41" t="s">
        <v>0</v>
      </c>
      <c r="D1608" s="42">
        <v>55525.8</v>
      </c>
      <c r="E1608" s="42">
        <f>E1609+E1617</f>
        <v>55525.8</v>
      </c>
      <c r="F1608" s="42">
        <f t="shared" ref="F1608:H1608" si="773">F1609+F1617</f>
        <v>44119.3</v>
      </c>
      <c r="G1608" s="42">
        <f t="shared" si="773"/>
        <v>44119.3</v>
      </c>
      <c r="H1608" s="5">
        <f t="shared" si="773"/>
        <v>35180.926649999994</v>
      </c>
      <c r="I1608" s="42">
        <f t="shared" si="746"/>
        <v>63.359603373566863</v>
      </c>
      <c r="J1608" s="42">
        <f t="shared" si="747"/>
        <v>79.740446131284926</v>
      </c>
    </row>
    <row r="1609" spans="1:10">
      <c r="A1609" s="43" t="s">
        <v>146</v>
      </c>
      <c r="B1609" s="44" t="s">
        <v>955</v>
      </c>
      <c r="C1609" s="44" t="s">
        <v>0</v>
      </c>
      <c r="D1609" s="31">
        <v>51475.8</v>
      </c>
      <c r="E1609" s="31">
        <f>E1610+E1612+E1614</f>
        <v>51475.8</v>
      </c>
      <c r="F1609" s="31">
        <f t="shared" ref="F1609:H1609" si="774">F1610+F1612+F1614</f>
        <v>41456.200000000004</v>
      </c>
      <c r="G1609" s="31">
        <f t="shared" si="774"/>
        <v>41456.200000000004</v>
      </c>
      <c r="H1609" s="7">
        <f t="shared" si="774"/>
        <v>33458.952919999996</v>
      </c>
      <c r="I1609" s="31">
        <f t="shared" si="746"/>
        <v>64.999384021229375</v>
      </c>
      <c r="J1609" s="31">
        <f t="shared" si="747"/>
        <v>80.70916514297015</v>
      </c>
    </row>
    <row r="1610" spans="1:10" ht="38.25">
      <c r="A1610" s="43" t="s">
        <v>148</v>
      </c>
      <c r="B1610" s="44" t="s">
        <v>955</v>
      </c>
      <c r="C1610" s="44" t="s">
        <v>149</v>
      </c>
      <c r="D1610" s="31">
        <v>49657.7</v>
      </c>
      <c r="E1610" s="31">
        <f>E1611</f>
        <v>49657.7</v>
      </c>
      <c r="F1610" s="31">
        <f t="shared" ref="F1610:H1610" si="775">F1611</f>
        <v>40060</v>
      </c>
      <c r="G1610" s="31">
        <f t="shared" si="775"/>
        <v>40060</v>
      </c>
      <c r="H1610" s="7">
        <f t="shared" si="775"/>
        <v>32265.935590000001</v>
      </c>
      <c r="I1610" s="31">
        <f t="shared" si="746"/>
        <v>64.976701679699218</v>
      </c>
      <c r="J1610" s="31">
        <f t="shared" si="747"/>
        <v>80.544022940589116</v>
      </c>
    </row>
    <row r="1611" spans="1:10">
      <c r="A1611" s="43" t="s">
        <v>150</v>
      </c>
      <c r="B1611" s="44" t="s">
        <v>955</v>
      </c>
      <c r="C1611" s="44" t="s">
        <v>151</v>
      </c>
      <c r="D1611" s="31">
        <v>49657.7</v>
      </c>
      <c r="E1611" s="31">
        <f>ведомство!H2179</f>
        <v>49657.7</v>
      </c>
      <c r="F1611" s="31">
        <f>ведомство!I2179</f>
        <v>40060</v>
      </c>
      <c r="G1611" s="31">
        <f>ведомство!J2179</f>
        <v>40060</v>
      </c>
      <c r="H1611" s="7">
        <f>ведомство!K2179</f>
        <v>32265.935590000001</v>
      </c>
      <c r="I1611" s="31">
        <f t="shared" si="746"/>
        <v>64.976701679699218</v>
      </c>
      <c r="J1611" s="31">
        <f t="shared" si="747"/>
        <v>80.544022940589116</v>
      </c>
    </row>
    <row r="1612" spans="1:10">
      <c r="A1612" s="43" t="s">
        <v>152</v>
      </c>
      <c r="B1612" s="44" t="s">
        <v>955</v>
      </c>
      <c r="C1612" s="44" t="s">
        <v>153</v>
      </c>
      <c r="D1612" s="31">
        <v>1563.8</v>
      </c>
      <c r="E1612" s="31">
        <f>E1613</f>
        <v>1563.8</v>
      </c>
      <c r="F1612" s="31">
        <f t="shared" ref="F1612:H1612" si="776">F1613</f>
        <v>1211.9000000000001</v>
      </c>
      <c r="G1612" s="31">
        <f t="shared" si="776"/>
        <v>1211.9000000000001</v>
      </c>
      <c r="H1612" s="7">
        <f t="shared" si="776"/>
        <v>1072.8923600000001</v>
      </c>
      <c r="I1612" s="31">
        <f t="shared" si="746"/>
        <v>68.608029159739104</v>
      </c>
      <c r="J1612" s="31">
        <f t="shared" si="747"/>
        <v>88.529776384190114</v>
      </c>
    </row>
    <row r="1613" spans="1:10" ht="25.5">
      <c r="A1613" s="43" t="s">
        <v>154</v>
      </c>
      <c r="B1613" s="44" t="s">
        <v>955</v>
      </c>
      <c r="C1613" s="44" t="s">
        <v>155</v>
      </c>
      <c r="D1613" s="31">
        <v>1563.8</v>
      </c>
      <c r="E1613" s="31">
        <f>ведомство!H2181</f>
        <v>1563.8</v>
      </c>
      <c r="F1613" s="31">
        <f>ведомство!I2181</f>
        <v>1211.9000000000001</v>
      </c>
      <c r="G1613" s="31">
        <f>ведомство!J2181</f>
        <v>1211.9000000000001</v>
      </c>
      <c r="H1613" s="7">
        <f>ведомство!K2181</f>
        <v>1072.8923600000001</v>
      </c>
      <c r="I1613" s="31">
        <f t="shared" si="746"/>
        <v>68.608029159739104</v>
      </c>
      <c r="J1613" s="31">
        <f t="shared" si="747"/>
        <v>88.529776384190114</v>
      </c>
    </row>
    <row r="1614" spans="1:10">
      <c r="A1614" s="43" t="s">
        <v>160</v>
      </c>
      <c r="B1614" s="44" t="s">
        <v>955</v>
      </c>
      <c r="C1614" s="44" t="s">
        <v>161</v>
      </c>
      <c r="D1614" s="31">
        <v>254.3</v>
      </c>
      <c r="E1614" s="31">
        <f>E1615+E1616</f>
        <v>254.29999999999998</v>
      </c>
      <c r="F1614" s="31">
        <f t="shared" ref="F1614:H1614" si="777">F1615+F1616</f>
        <v>184.29999999999998</v>
      </c>
      <c r="G1614" s="31">
        <f t="shared" si="777"/>
        <v>184.29999999999998</v>
      </c>
      <c r="H1614" s="7">
        <f t="shared" si="777"/>
        <v>120.12497</v>
      </c>
      <c r="I1614" s="31">
        <f t="shared" ref="I1614:I1677" si="778">H1614/E1614*100</f>
        <v>47.237502949272518</v>
      </c>
      <c r="J1614" s="31">
        <f t="shared" ref="J1614:J1677" si="779">H1614/F1614*100</f>
        <v>65.179039609332619</v>
      </c>
    </row>
    <row r="1615" spans="1:10">
      <c r="A1615" s="43" t="s">
        <v>277</v>
      </c>
      <c r="B1615" s="44" t="s">
        <v>955</v>
      </c>
      <c r="C1615" s="44" t="s">
        <v>278</v>
      </c>
      <c r="D1615" s="31">
        <v>249.7</v>
      </c>
      <c r="E1615" s="31">
        <f>ведомство!H2183</f>
        <v>249.7</v>
      </c>
      <c r="F1615" s="31">
        <f>ведомство!I2183</f>
        <v>179.7</v>
      </c>
      <c r="G1615" s="31">
        <f>ведомство!J2183</f>
        <v>179.7</v>
      </c>
      <c r="H1615" s="7">
        <f>ведомство!K2183</f>
        <v>117.65600000000001</v>
      </c>
      <c r="I1615" s="31">
        <f t="shared" si="778"/>
        <v>47.118942731277535</v>
      </c>
      <c r="J1615" s="31">
        <f t="shared" si="779"/>
        <v>65.4735670562048</v>
      </c>
    </row>
    <row r="1616" spans="1:10">
      <c r="A1616" s="43" t="s">
        <v>162</v>
      </c>
      <c r="B1616" s="44" t="s">
        <v>955</v>
      </c>
      <c r="C1616" s="44" t="s">
        <v>163</v>
      </c>
      <c r="D1616" s="31">
        <v>4.5999999999999996</v>
      </c>
      <c r="E1616" s="31">
        <f>ведомство!H2184</f>
        <v>4.5999999999999996</v>
      </c>
      <c r="F1616" s="31">
        <f>ведомство!I2184</f>
        <v>4.5999999999999996</v>
      </c>
      <c r="G1616" s="31">
        <f>ведомство!J2184</f>
        <v>4.5999999999999996</v>
      </c>
      <c r="H1616" s="7">
        <f>ведомство!K2184</f>
        <v>2.4689700000000001</v>
      </c>
      <c r="I1616" s="31">
        <f t="shared" si="778"/>
        <v>53.673260869565219</v>
      </c>
      <c r="J1616" s="31">
        <f t="shared" si="779"/>
        <v>53.673260869565219</v>
      </c>
    </row>
    <row r="1617" spans="1:10">
      <c r="A1617" s="43" t="s">
        <v>275</v>
      </c>
      <c r="B1617" s="44" t="s">
        <v>956</v>
      </c>
      <c r="C1617" s="44" t="s">
        <v>0</v>
      </c>
      <c r="D1617" s="31">
        <v>4050</v>
      </c>
      <c r="E1617" s="31">
        <f>E1618+E1620</f>
        <v>4050</v>
      </c>
      <c r="F1617" s="31">
        <f t="shared" ref="F1617:H1617" si="780">F1618+F1620</f>
        <v>2663.1</v>
      </c>
      <c r="G1617" s="31">
        <f t="shared" si="780"/>
        <v>2663.1</v>
      </c>
      <c r="H1617" s="7">
        <f t="shared" si="780"/>
        <v>1721.9737299999999</v>
      </c>
      <c r="I1617" s="31">
        <f t="shared" si="778"/>
        <v>42.517869876543209</v>
      </c>
      <c r="J1617" s="31">
        <f t="shared" si="779"/>
        <v>64.660498291464833</v>
      </c>
    </row>
    <row r="1618" spans="1:10">
      <c r="A1618" s="43" t="s">
        <v>152</v>
      </c>
      <c r="B1618" s="44" t="s">
        <v>956</v>
      </c>
      <c r="C1618" s="44" t="s">
        <v>153</v>
      </c>
      <c r="D1618" s="31">
        <v>3981.8</v>
      </c>
      <c r="E1618" s="31">
        <f>E1619</f>
        <v>3981.8</v>
      </c>
      <c r="F1618" s="31">
        <f t="shared" ref="F1618:H1618" si="781">F1619</f>
        <v>2594.9</v>
      </c>
      <c r="G1618" s="31">
        <f t="shared" si="781"/>
        <v>2594.9</v>
      </c>
      <c r="H1618" s="7">
        <f t="shared" si="781"/>
        <v>1653.86473</v>
      </c>
      <c r="I1618" s="31">
        <f t="shared" si="778"/>
        <v>41.535605253905267</v>
      </c>
      <c r="J1618" s="31">
        <f t="shared" si="779"/>
        <v>63.735200971135683</v>
      </c>
    </row>
    <row r="1619" spans="1:10" ht="25.5">
      <c r="A1619" s="43" t="s">
        <v>154</v>
      </c>
      <c r="B1619" s="44" t="s">
        <v>956</v>
      </c>
      <c r="C1619" s="44" t="s">
        <v>155</v>
      </c>
      <c r="D1619" s="31">
        <v>3981.8</v>
      </c>
      <c r="E1619" s="31">
        <f>ведомство!H2187</f>
        <v>3981.8</v>
      </c>
      <c r="F1619" s="31">
        <f>ведомство!I2187</f>
        <v>2594.9</v>
      </c>
      <c r="G1619" s="31">
        <f>ведомство!J2187</f>
        <v>2594.9</v>
      </c>
      <c r="H1619" s="7">
        <f>ведомство!K2187</f>
        <v>1653.86473</v>
      </c>
      <c r="I1619" s="31">
        <f t="shared" si="778"/>
        <v>41.535605253905267</v>
      </c>
      <c r="J1619" s="31">
        <f t="shared" si="779"/>
        <v>63.735200971135683</v>
      </c>
    </row>
    <row r="1620" spans="1:10">
      <c r="A1620" s="43" t="s">
        <v>160</v>
      </c>
      <c r="B1620" s="44" t="s">
        <v>956</v>
      </c>
      <c r="C1620" s="44" t="s">
        <v>161</v>
      </c>
      <c r="D1620" s="31">
        <v>68.2</v>
      </c>
      <c r="E1620" s="31">
        <f>E1621</f>
        <v>68.2</v>
      </c>
      <c r="F1620" s="31">
        <f t="shared" ref="F1620:H1620" si="782">F1621</f>
        <v>68.2</v>
      </c>
      <c r="G1620" s="31">
        <f t="shared" si="782"/>
        <v>68.2</v>
      </c>
      <c r="H1620" s="7">
        <f t="shared" si="782"/>
        <v>68.108999999999995</v>
      </c>
      <c r="I1620" s="31">
        <f t="shared" si="778"/>
        <v>99.866568914956005</v>
      </c>
      <c r="J1620" s="31">
        <f t="shared" si="779"/>
        <v>99.866568914956005</v>
      </c>
    </row>
    <row r="1621" spans="1:10">
      <c r="A1621" s="43" t="s">
        <v>162</v>
      </c>
      <c r="B1621" s="44" t="s">
        <v>956</v>
      </c>
      <c r="C1621" s="44" t="s">
        <v>163</v>
      </c>
      <c r="D1621" s="31">
        <v>68.2</v>
      </c>
      <c r="E1621" s="31">
        <f>ведомство!H2189</f>
        <v>68.2</v>
      </c>
      <c r="F1621" s="31">
        <f>ведомство!I2189</f>
        <v>68.2</v>
      </c>
      <c r="G1621" s="31">
        <f>ведомство!J2189</f>
        <v>68.2</v>
      </c>
      <c r="H1621" s="7">
        <f>ведомство!K2189</f>
        <v>68.108999999999995</v>
      </c>
      <c r="I1621" s="31">
        <f t="shared" si="778"/>
        <v>99.866568914956005</v>
      </c>
      <c r="J1621" s="31">
        <f t="shared" si="779"/>
        <v>99.866568914956005</v>
      </c>
    </row>
    <row r="1622" spans="1:10">
      <c r="A1622" s="40" t="s">
        <v>0</v>
      </c>
      <c r="B1622" s="65" t="s">
        <v>0</v>
      </c>
      <c r="C1622" s="41" t="s">
        <v>0</v>
      </c>
      <c r="D1622" s="42" t="s">
        <v>0</v>
      </c>
      <c r="E1622" s="42"/>
      <c r="F1622" s="42"/>
      <c r="G1622" s="42"/>
      <c r="H1622" s="5"/>
      <c r="I1622" s="31"/>
      <c r="J1622" s="31"/>
    </row>
    <row r="1623" spans="1:10" ht="25.5">
      <c r="A1623" s="40" t="s">
        <v>649</v>
      </c>
      <c r="B1623" s="41" t="s">
        <v>650</v>
      </c>
      <c r="C1623" s="41" t="s">
        <v>0</v>
      </c>
      <c r="D1623" s="42">
        <v>5514795.2999999998</v>
      </c>
      <c r="E1623" s="42">
        <f>E1624+E1662+E1671+E1689</f>
        <v>5514876</v>
      </c>
      <c r="F1623" s="42">
        <f t="shared" ref="F1623:H1623" si="783">F1624+F1662+F1671+F1689</f>
        <v>3618254.5981500004</v>
      </c>
      <c r="G1623" s="42">
        <f t="shared" si="783"/>
        <v>3617235.8981500003</v>
      </c>
      <c r="H1623" s="5">
        <f t="shared" si="783"/>
        <v>3600949.7302200003</v>
      </c>
      <c r="I1623" s="42">
        <f t="shared" si="778"/>
        <v>65.295207548093558</v>
      </c>
      <c r="J1623" s="42">
        <f t="shared" si="779"/>
        <v>99.521734376048386</v>
      </c>
    </row>
    <row r="1624" spans="1:10" ht="25.5">
      <c r="A1624" s="40" t="s">
        <v>651</v>
      </c>
      <c r="B1624" s="41" t="s">
        <v>652</v>
      </c>
      <c r="C1624" s="41" t="s">
        <v>0</v>
      </c>
      <c r="D1624" s="42">
        <v>189566.4</v>
      </c>
      <c r="E1624" s="42">
        <f>E1625+E1634+E1643+E1649+E1652+E1655+E1658+E1631+E1628</f>
        <v>189647.1</v>
      </c>
      <c r="F1624" s="42">
        <f t="shared" ref="F1624:H1624" si="784">F1625+F1634+F1643+F1649+F1652+F1655+F1658+F1631+F1628</f>
        <v>154081.21951999998</v>
      </c>
      <c r="G1624" s="42">
        <f t="shared" si="784"/>
        <v>154081.21951999998</v>
      </c>
      <c r="H1624" s="5">
        <f t="shared" si="784"/>
        <v>139455.04368</v>
      </c>
      <c r="I1624" s="42">
        <f t="shared" si="778"/>
        <v>73.533971086296603</v>
      </c>
      <c r="J1624" s="42">
        <f t="shared" si="779"/>
        <v>90.507489565851031</v>
      </c>
    </row>
    <row r="1625" spans="1:10" ht="25.5">
      <c r="A1625" s="43" t="s">
        <v>666</v>
      </c>
      <c r="B1625" s="44" t="s">
        <v>667</v>
      </c>
      <c r="C1625" s="44" t="s">
        <v>0</v>
      </c>
      <c r="D1625" s="31">
        <v>28074.400000000001</v>
      </c>
      <c r="E1625" s="31">
        <f>E1626</f>
        <v>28074.400000000001</v>
      </c>
      <c r="F1625" s="31">
        <f t="shared" ref="F1625:H1626" si="785">F1626</f>
        <v>28074.400000000001</v>
      </c>
      <c r="G1625" s="31">
        <f t="shared" si="785"/>
        <v>28074.400000000001</v>
      </c>
      <c r="H1625" s="7">
        <f t="shared" si="785"/>
        <v>24008.534250000001</v>
      </c>
      <c r="I1625" s="31">
        <f t="shared" si="778"/>
        <v>85.517532876927021</v>
      </c>
      <c r="J1625" s="31">
        <f t="shared" si="779"/>
        <v>85.517532876927021</v>
      </c>
    </row>
    <row r="1626" spans="1:10">
      <c r="A1626" s="43" t="s">
        <v>105</v>
      </c>
      <c r="B1626" s="44" t="s">
        <v>667</v>
      </c>
      <c r="C1626" s="44" t="s">
        <v>106</v>
      </c>
      <c r="D1626" s="31">
        <v>28074.400000000001</v>
      </c>
      <c r="E1626" s="31">
        <f>E1627</f>
        <v>28074.400000000001</v>
      </c>
      <c r="F1626" s="31">
        <f t="shared" si="785"/>
        <v>28074.400000000001</v>
      </c>
      <c r="G1626" s="31">
        <f t="shared" si="785"/>
        <v>28074.400000000001</v>
      </c>
      <c r="H1626" s="7">
        <f t="shared" si="785"/>
        <v>24008.534250000001</v>
      </c>
      <c r="I1626" s="31">
        <f t="shared" si="778"/>
        <v>85.517532876927021</v>
      </c>
      <c r="J1626" s="31">
        <f t="shared" si="779"/>
        <v>85.517532876927021</v>
      </c>
    </row>
    <row r="1627" spans="1:10">
      <c r="A1627" s="43" t="s">
        <v>107</v>
      </c>
      <c r="B1627" s="44" t="s">
        <v>667</v>
      </c>
      <c r="C1627" s="44" t="s">
        <v>108</v>
      </c>
      <c r="D1627" s="31">
        <v>28074.400000000001</v>
      </c>
      <c r="E1627" s="31">
        <f>ведомство!H1485</f>
        <v>28074.400000000001</v>
      </c>
      <c r="F1627" s="31">
        <f>ведомство!I1485</f>
        <v>28074.400000000001</v>
      </c>
      <c r="G1627" s="31">
        <f>ведомство!J1485</f>
        <v>28074.400000000001</v>
      </c>
      <c r="H1627" s="7">
        <f>ведомство!K1485</f>
        <v>24008.534250000001</v>
      </c>
      <c r="I1627" s="31">
        <f t="shared" si="778"/>
        <v>85.517532876927021</v>
      </c>
      <c r="J1627" s="31">
        <f t="shared" si="779"/>
        <v>85.517532876927021</v>
      </c>
    </row>
    <row r="1628" spans="1:10" s="52" customFormat="1" ht="25.5">
      <c r="A1628" s="49" t="s">
        <v>1205</v>
      </c>
      <c r="B1628" s="47" t="s">
        <v>1204</v>
      </c>
      <c r="C1628" s="44"/>
      <c r="D1628" s="31"/>
      <c r="E1628" s="31">
        <f>E1629</f>
        <v>80.7</v>
      </c>
      <c r="F1628" s="31">
        <f t="shared" ref="F1628:H1629" si="786">F1629</f>
        <v>0</v>
      </c>
      <c r="G1628" s="31">
        <f t="shared" si="786"/>
        <v>0</v>
      </c>
      <c r="H1628" s="7">
        <f t="shared" si="786"/>
        <v>0</v>
      </c>
      <c r="I1628" s="31">
        <f t="shared" si="778"/>
        <v>0</v>
      </c>
      <c r="J1628" s="31">
        <v>0</v>
      </c>
    </row>
    <row r="1629" spans="1:10" s="52" customFormat="1">
      <c r="A1629" s="43" t="s">
        <v>105</v>
      </c>
      <c r="B1629" s="47" t="s">
        <v>1204</v>
      </c>
      <c r="C1629" s="44">
        <v>500</v>
      </c>
      <c r="D1629" s="31"/>
      <c r="E1629" s="31">
        <f>E1630</f>
        <v>80.7</v>
      </c>
      <c r="F1629" s="31">
        <f t="shared" si="786"/>
        <v>0</v>
      </c>
      <c r="G1629" s="31">
        <f t="shared" si="786"/>
        <v>0</v>
      </c>
      <c r="H1629" s="7">
        <f t="shared" si="786"/>
        <v>0</v>
      </c>
      <c r="I1629" s="31">
        <f t="shared" si="778"/>
        <v>0</v>
      </c>
      <c r="J1629" s="31">
        <v>0</v>
      </c>
    </row>
    <row r="1630" spans="1:10" s="52" customFormat="1">
      <c r="A1630" s="43" t="s">
        <v>107</v>
      </c>
      <c r="B1630" s="47" t="s">
        <v>1204</v>
      </c>
      <c r="C1630" s="44">
        <v>530</v>
      </c>
      <c r="D1630" s="31"/>
      <c r="E1630" s="31">
        <f>ведомство!H1441</f>
        <v>80.7</v>
      </c>
      <c r="F1630" s="31">
        <f>ведомство!I1441</f>
        <v>0</v>
      </c>
      <c r="G1630" s="31">
        <f>ведомство!J1441</f>
        <v>0</v>
      </c>
      <c r="H1630" s="7">
        <f>ведомство!K1441</f>
        <v>0</v>
      </c>
      <c r="I1630" s="31">
        <f t="shared" si="778"/>
        <v>0</v>
      </c>
      <c r="J1630" s="31">
        <v>0</v>
      </c>
    </row>
    <row r="1631" spans="1:10" s="35" customFormat="1" hidden="1">
      <c r="A1631" s="43" t="s">
        <v>1183</v>
      </c>
      <c r="B1631" s="45" t="s">
        <v>1184</v>
      </c>
      <c r="C1631" s="26"/>
      <c r="D1631" s="31"/>
      <c r="E1631" s="31">
        <f>E1632</f>
        <v>0</v>
      </c>
      <c r="F1631" s="31">
        <f t="shared" ref="F1631:H1632" si="787">F1632</f>
        <v>0</v>
      </c>
      <c r="G1631" s="31">
        <f t="shared" si="787"/>
        <v>0</v>
      </c>
      <c r="H1631" s="7">
        <f t="shared" si="787"/>
        <v>0</v>
      </c>
      <c r="I1631" s="31" t="e">
        <f t="shared" si="778"/>
        <v>#DIV/0!</v>
      </c>
      <c r="J1631" s="31" t="e">
        <f t="shared" si="779"/>
        <v>#DIV/0!</v>
      </c>
    </row>
    <row r="1632" spans="1:10" s="35" customFormat="1" hidden="1">
      <c r="A1632" s="43" t="s">
        <v>105</v>
      </c>
      <c r="B1632" s="45" t="s">
        <v>1184</v>
      </c>
      <c r="C1632" s="26">
        <v>500</v>
      </c>
      <c r="D1632" s="31"/>
      <c r="E1632" s="31">
        <f>E1633</f>
        <v>0</v>
      </c>
      <c r="F1632" s="31">
        <f t="shared" si="787"/>
        <v>0</v>
      </c>
      <c r="G1632" s="31">
        <f t="shared" si="787"/>
        <v>0</v>
      </c>
      <c r="H1632" s="7">
        <f t="shared" si="787"/>
        <v>0</v>
      </c>
      <c r="I1632" s="31" t="e">
        <f t="shared" si="778"/>
        <v>#DIV/0!</v>
      </c>
      <c r="J1632" s="31" t="e">
        <f t="shared" si="779"/>
        <v>#DIV/0!</v>
      </c>
    </row>
    <row r="1633" spans="1:10" s="35" customFormat="1" hidden="1">
      <c r="A1633" s="46" t="s">
        <v>424</v>
      </c>
      <c r="B1633" s="45" t="s">
        <v>1184</v>
      </c>
      <c r="C1633" s="26">
        <v>540</v>
      </c>
      <c r="D1633" s="31"/>
      <c r="E1633" s="31">
        <f>ведомство!H1525</f>
        <v>0</v>
      </c>
      <c r="F1633" s="31">
        <f>ведомство!I1525</f>
        <v>0</v>
      </c>
      <c r="G1633" s="31">
        <f>ведомство!J1525</f>
        <v>0</v>
      </c>
      <c r="H1633" s="7">
        <f>ведомство!K1525</f>
        <v>0</v>
      </c>
      <c r="I1633" s="31" t="e">
        <f t="shared" si="778"/>
        <v>#DIV/0!</v>
      </c>
      <c r="J1633" s="31" t="e">
        <f t="shared" si="779"/>
        <v>#DIV/0!</v>
      </c>
    </row>
    <row r="1634" spans="1:10">
      <c r="A1634" s="43" t="s">
        <v>146</v>
      </c>
      <c r="B1634" s="44" t="s">
        <v>657</v>
      </c>
      <c r="C1634" s="44" t="s">
        <v>0</v>
      </c>
      <c r="D1634" s="31">
        <v>65101.8</v>
      </c>
      <c r="E1634" s="31">
        <f>E1635+E1637+E1639+E1641</f>
        <v>65101.799999999996</v>
      </c>
      <c r="F1634" s="31">
        <f t="shared" ref="F1634:H1634" si="788">F1635+F1637+F1639+F1641</f>
        <v>47528</v>
      </c>
      <c r="G1634" s="31">
        <f t="shared" si="788"/>
        <v>47528</v>
      </c>
      <c r="H1634" s="7">
        <f t="shared" si="788"/>
        <v>41090.263579999999</v>
      </c>
      <c r="I1634" s="31">
        <f t="shared" si="778"/>
        <v>63.116939285856922</v>
      </c>
      <c r="J1634" s="31">
        <f t="shared" si="779"/>
        <v>86.454855201144582</v>
      </c>
    </row>
    <row r="1635" spans="1:10" ht="38.25">
      <c r="A1635" s="43" t="s">
        <v>148</v>
      </c>
      <c r="B1635" s="44" t="s">
        <v>657</v>
      </c>
      <c r="C1635" s="44" t="s">
        <v>149</v>
      </c>
      <c r="D1635" s="31">
        <v>61708.7</v>
      </c>
      <c r="E1635" s="31">
        <f>E1636</f>
        <v>61708.7</v>
      </c>
      <c r="F1635" s="31">
        <f t="shared" ref="F1635:H1635" si="789">F1636</f>
        <v>46440</v>
      </c>
      <c r="G1635" s="31">
        <f t="shared" si="789"/>
        <v>46440</v>
      </c>
      <c r="H1635" s="7">
        <f t="shared" si="789"/>
        <v>40081.879639999999</v>
      </c>
      <c r="I1635" s="31">
        <f t="shared" si="778"/>
        <v>64.953369038725498</v>
      </c>
      <c r="J1635" s="31">
        <f t="shared" si="779"/>
        <v>86.308957019810506</v>
      </c>
    </row>
    <row r="1636" spans="1:10">
      <c r="A1636" s="43" t="s">
        <v>150</v>
      </c>
      <c r="B1636" s="44" t="s">
        <v>657</v>
      </c>
      <c r="C1636" s="44" t="s">
        <v>151</v>
      </c>
      <c r="D1636" s="31">
        <v>61708.7</v>
      </c>
      <c r="E1636" s="31">
        <f>ведомство!H1448</f>
        <v>61708.7</v>
      </c>
      <c r="F1636" s="31">
        <f>ведомство!I1448</f>
        <v>46440</v>
      </c>
      <c r="G1636" s="31">
        <f>ведомство!J1448</f>
        <v>46440</v>
      </c>
      <c r="H1636" s="7">
        <f>ведомство!K1448</f>
        <v>40081.879639999999</v>
      </c>
      <c r="I1636" s="31">
        <f t="shared" si="778"/>
        <v>64.953369038725498</v>
      </c>
      <c r="J1636" s="31">
        <f t="shared" si="779"/>
        <v>86.308957019810506</v>
      </c>
    </row>
    <row r="1637" spans="1:10">
      <c r="A1637" s="43" t="s">
        <v>152</v>
      </c>
      <c r="B1637" s="44" t="s">
        <v>657</v>
      </c>
      <c r="C1637" s="44" t="s">
        <v>153</v>
      </c>
      <c r="D1637" s="31">
        <v>3300.4</v>
      </c>
      <c r="E1637" s="31">
        <f>E1638</f>
        <v>3300.4</v>
      </c>
      <c r="F1637" s="31">
        <f t="shared" ref="F1637:H1637" si="790">F1638</f>
        <v>1035</v>
      </c>
      <c r="G1637" s="31">
        <f t="shared" si="790"/>
        <v>1035</v>
      </c>
      <c r="H1637" s="7">
        <f t="shared" si="790"/>
        <v>957.36818000000005</v>
      </c>
      <c r="I1637" s="31">
        <f t="shared" si="778"/>
        <v>29.007640892013093</v>
      </c>
      <c r="J1637" s="31">
        <f t="shared" si="779"/>
        <v>92.499341062801932</v>
      </c>
    </row>
    <row r="1638" spans="1:10" ht="25.5">
      <c r="A1638" s="43" t="s">
        <v>154</v>
      </c>
      <c r="B1638" s="44" t="s">
        <v>657</v>
      </c>
      <c r="C1638" s="44" t="s">
        <v>155</v>
      </c>
      <c r="D1638" s="31">
        <v>3300.4</v>
      </c>
      <c r="E1638" s="31">
        <f>ведомство!H1450</f>
        <v>3300.4</v>
      </c>
      <c r="F1638" s="31">
        <f>ведомство!I1450</f>
        <v>1035</v>
      </c>
      <c r="G1638" s="31">
        <f>ведомство!J1450</f>
        <v>1035</v>
      </c>
      <c r="H1638" s="7">
        <f>ведомство!K1450</f>
        <v>957.36818000000005</v>
      </c>
      <c r="I1638" s="31">
        <f t="shared" si="778"/>
        <v>29.007640892013093</v>
      </c>
      <c r="J1638" s="31">
        <f t="shared" si="779"/>
        <v>92.499341062801932</v>
      </c>
    </row>
    <row r="1639" spans="1:10">
      <c r="A1639" s="43" t="s">
        <v>156</v>
      </c>
      <c r="B1639" s="44" t="s">
        <v>657</v>
      </c>
      <c r="C1639" s="44" t="s">
        <v>157</v>
      </c>
      <c r="D1639" s="31">
        <v>30</v>
      </c>
      <c r="E1639" s="31">
        <f>E1640</f>
        <v>30</v>
      </c>
      <c r="F1639" s="31">
        <f t="shared" ref="F1639:H1639" si="791">F1640</f>
        <v>0</v>
      </c>
      <c r="G1639" s="31">
        <f t="shared" si="791"/>
        <v>0</v>
      </c>
      <c r="H1639" s="7">
        <f t="shared" si="791"/>
        <v>0</v>
      </c>
      <c r="I1639" s="31">
        <f t="shared" si="778"/>
        <v>0</v>
      </c>
      <c r="J1639" s="31">
        <v>0</v>
      </c>
    </row>
    <row r="1640" spans="1:10">
      <c r="A1640" s="43" t="s">
        <v>158</v>
      </c>
      <c r="B1640" s="44" t="s">
        <v>657</v>
      </c>
      <c r="C1640" s="44" t="s">
        <v>159</v>
      </c>
      <c r="D1640" s="31">
        <v>30</v>
      </c>
      <c r="E1640" s="31">
        <f>ведомство!H1452</f>
        <v>30</v>
      </c>
      <c r="F1640" s="31">
        <f>ведомство!I1452</f>
        <v>0</v>
      </c>
      <c r="G1640" s="31">
        <f>ведомство!J1452</f>
        <v>0</v>
      </c>
      <c r="H1640" s="7">
        <f>ведомство!K1452</f>
        <v>0</v>
      </c>
      <c r="I1640" s="31">
        <f t="shared" si="778"/>
        <v>0</v>
      </c>
      <c r="J1640" s="31">
        <v>0</v>
      </c>
    </row>
    <row r="1641" spans="1:10">
      <c r="A1641" s="43" t="s">
        <v>160</v>
      </c>
      <c r="B1641" s="44" t="s">
        <v>657</v>
      </c>
      <c r="C1641" s="44" t="s">
        <v>161</v>
      </c>
      <c r="D1641" s="31">
        <v>62.7</v>
      </c>
      <c r="E1641" s="31">
        <f>E1642</f>
        <v>62.7</v>
      </c>
      <c r="F1641" s="31">
        <f t="shared" ref="F1641:H1641" si="792">F1642</f>
        <v>53</v>
      </c>
      <c r="G1641" s="31">
        <f t="shared" si="792"/>
        <v>53</v>
      </c>
      <c r="H1641" s="7">
        <f t="shared" si="792"/>
        <v>51.01576</v>
      </c>
      <c r="I1641" s="31">
        <f t="shared" si="778"/>
        <v>81.36484848484848</v>
      </c>
      <c r="J1641" s="31">
        <f t="shared" si="779"/>
        <v>96.256150943396221</v>
      </c>
    </row>
    <row r="1642" spans="1:10">
      <c r="A1642" s="43" t="s">
        <v>162</v>
      </c>
      <c r="B1642" s="44" t="s">
        <v>657</v>
      </c>
      <c r="C1642" s="44" t="s">
        <v>163</v>
      </c>
      <c r="D1642" s="31">
        <v>62.7</v>
      </c>
      <c r="E1642" s="31">
        <f>ведомство!H1454</f>
        <v>62.7</v>
      </c>
      <c r="F1642" s="31">
        <f>ведомство!I1454</f>
        <v>53</v>
      </c>
      <c r="G1642" s="31">
        <f>ведомство!J1454</f>
        <v>53</v>
      </c>
      <c r="H1642" s="7">
        <f>ведомство!K1454</f>
        <v>51.01576</v>
      </c>
      <c r="I1642" s="31">
        <f t="shared" si="778"/>
        <v>81.36484848484848</v>
      </c>
      <c r="J1642" s="31">
        <f t="shared" si="779"/>
        <v>96.256150943396221</v>
      </c>
    </row>
    <row r="1643" spans="1:10">
      <c r="A1643" s="43" t="s">
        <v>275</v>
      </c>
      <c r="B1643" s="44" t="s">
        <v>658</v>
      </c>
      <c r="C1643" s="44" t="s">
        <v>0</v>
      </c>
      <c r="D1643" s="31">
        <v>35017.5</v>
      </c>
      <c r="E1643" s="31">
        <f>E1644+E1646</f>
        <v>35017.5</v>
      </c>
      <c r="F1643" s="31">
        <f t="shared" ref="F1643:H1643" si="793">F1644+F1646</f>
        <v>32519.319520000001</v>
      </c>
      <c r="G1643" s="31">
        <f t="shared" si="793"/>
        <v>32519.319520000001</v>
      </c>
      <c r="H1643" s="7">
        <f t="shared" si="793"/>
        <v>32304.33152</v>
      </c>
      <c r="I1643" s="31">
        <f t="shared" si="778"/>
        <v>92.251964075105306</v>
      </c>
      <c r="J1643" s="31">
        <f t="shared" si="779"/>
        <v>99.338891455376924</v>
      </c>
    </row>
    <row r="1644" spans="1:10">
      <c r="A1644" s="43" t="s">
        <v>152</v>
      </c>
      <c r="B1644" s="44" t="s">
        <v>658</v>
      </c>
      <c r="C1644" s="44" t="s">
        <v>153</v>
      </c>
      <c r="D1644" s="31">
        <v>7227</v>
      </c>
      <c r="E1644" s="31">
        <f>E1645</f>
        <v>7227</v>
      </c>
      <c r="F1644" s="31">
        <f t="shared" ref="F1644:H1644" si="794">F1645</f>
        <v>5050</v>
      </c>
      <c r="G1644" s="31">
        <f t="shared" si="794"/>
        <v>5050</v>
      </c>
      <c r="H1644" s="7">
        <f t="shared" si="794"/>
        <v>4835.0119999999997</v>
      </c>
      <c r="I1644" s="31">
        <f t="shared" si="778"/>
        <v>66.902061713020615</v>
      </c>
      <c r="J1644" s="31">
        <f t="shared" si="779"/>
        <v>95.742811881188118</v>
      </c>
    </row>
    <row r="1645" spans="1:10" ht="25.5">
      <c r="A1645" s="43" t="s">
        <v>154</v>
      </c>
      <c r="B1645" s="44" t="s">
        <v>658</v>
      </c>
      <c r="C1645" s="44" t="s">
        <v>155</v>
      </c>
      <c r="D1645" s="31">
        <v>7227</v>
      </c>
      <c r="E1645" s="31">
        <f>ведомство!H1457</f>
        <v>7227</v>
      </c>
      <c r="F1645" s="31">
        <f>ведомство!I1457</f>
        <v>5050</v>
      </c>
      <c r="G1645" s="31">
        <f>ведомство!J1457</f>
        <v>5050</v>
      </c>
      <c r="H1645" s="7">
        <f>ведомство!K1457</f>
        <v>4835.0119999999997</v>
      </c>
      <c r="I1645" s="31">
        <f t="shared" si="778"/>
        <v>66.902061713020615</v>
      </c>
      <c r="J1645" s="31">
        <f t="shared" si="779"/>
        <v>95.742811881188118</v>
      </c>
    </row>
    <row r="1646" spans="1:10">
      <c r="A1646" s="43" t="s">
        <v>160</v>
      </c>
      <c r="B1646" s="44" t="s">
        <v>658</v>
      </c>
      <c r="C1646" s="44" t="s">
        <v>161</v>
      </c>
      <c r="D1646" s="31">
        <v>27790.5</v>
      </c>
      <c r="E1646" s="31">
        <f>E1647+E1648</f>
        <v>27790.5</v>
      </c>
      <c r="F1646" s="31">
        <f t="shared" ref="F1646:H1646" si="795">F1647+F1648</f>
        <v>27469.319520000001</v>
      </c>
      <c r="G1646" s="31">
        <f t="shared" si="795"/>
        <v>27469.319520000001</v>
      </c>
      <c r="H1646" s="7">
        <f t="shared" si="795"/>
        <v>27469.319520000001</v>
      </c>
      <c r="I1646" s="31">
        <f t="shared" si="778"/>
        <v>98.844279591946886</v>
      </c>
      <c r="J1646" s="31">
        <f t="shared" si="779"/>
        <v>100</v>
      </c>
    </row>
    <row r="1647" spans="1:10">
      <c r="A1647" s="43" t="s">
        <v>277</v>
      </c>
      <c r="B1647" s="44" t="s">
        <v>658</v>
      </c>
      <c r="C1647" s="44" t="s">
        <v>278</v>
      </c>
      <c r="D1647" s="31">
        <v>26790.5</v>
      </c>
      <c r="E1647" s="31">
        <f>ведомство!H1470</f>
        <v>26790.5</v>
      </c>
      <c r="F1647" s="31">
        <f>ведомство!I1470</f>
        <v>26719.319520000001</v>
      </c>
      <c r="G1647" s="31">
        <f>ведомство!J1470</f>
        <v>26719.319520000001</v>
      </c>
      <c r="H1647" s="7">
        <f>ведомство!K1470</f>
        <v>26719.319520000001</v>
      </c>
      <c r="I1647" s="31">
        <f t="shared" si="778"/>
        <v>99.734307011813897</v>
      </c>
      <c r="J1647" s="31">
        <f t="shared" si="779"/>
        <v>100</v>
      </c>
    </row>
    <row r="1648" spans="1:10">
      <c r="A1648" s="43" t="s">
        <v>662</v>
      </c>
      <c r="B1648" s="44" t="s">
        <v>658</v>
      </c>
      <c r="C1648" s="44" t="s">
        <v>663</v>
      </c>
      <c r="D1648" s="31">
        <v>1000</v>
      </c>
      <c r="E1648" s="31">
        <f>ведомство!H1471</f>
        <v>1000</v>
      </c>
      <c r="F1648" s="31">
        <f>ведомство!I1471</f>
        <v>750</v>
      </c>
      <c r="G1648" s="31">
        <f>ведомство!J1471</f>
        <v>750</v>
      </c>
      <c r="H1648" s="7">
        <f>ведомство!K1471</f>
        <v>750</v>
      </c>
      <c r="I1648" s="31">
        <f t="shared" si="778"/>
        <v>75</v>
      </c>
      <c r="J1648" s="31">
        <f t="shared" si="779"/>
        <v>100</v>
      </c>
    </row>
    <row r="1649" spans="1:10" ht="25.5">
      <c r="A1649" s="43" t="s">
        <v>692</v>
      </c>
      <c r="B1649" s="44" t="s">
        <v>693</v>
      </c>
      <c r="C1649" s="44" t="s">
        <v>0</v>
      </c>
      <c r="D1649" s="31">
        <v>3990</v>
      </c>
      <c r="E1649" s="31">
        <f>E1650</f>
        <v>3990</v>
      </c>
      <c r="F1649" s="31">
        <f t="shared" ref="F1649:H1650" si="796">F1650</f>
        <v>2482.5</v>
      </c>
      <c r="G1649" s="31">
        <f t="shared" si="796"/>
        <v>2482.5</v>
      </c>
      <c r="H1649" s="7">
        <f t="shared" si="796"/>
        <v>2482.5</v>
      </c>
      <c r="I1649" s="31">
        <f t="shared" si="778"/>
        <v>62.218045112781951</v>
      </c>
      <c r="J1649" s="31">
        <f t="shared" si="779"/>
        <v>100</v>
      </c>
    </row>
    <row r="1650" spans="1:10">
      <c r="A1650" s="43" t="s">
        <v>105</v>
      </c>
      <c r="B1650" s="44" t="s">
        <v>693</v>
      </c>
      <c r="C1650" s="44" t="s">
        <v>106</v>
      </c>
      <c r="D1650" s="31">
        <v>3990</v>
      </c>
      <c r="E1650" s="31">
        <f>E1651</f>
        <v>3990</v>
      </c>
      <c r="F1650" s="31">
        <f t="shared" si="796"/>
        <v>2482.5</v>
      </c>
      <c r="G1650" s="31">
        <f t="shared" si="796"/>
        <v>2482.5</v>
      </c>
      <c r="H1650" s="7">
        <f t="shared" si="796"/>
        <v>2482.5</v>
      </c>
      <c r="I1650" s="31">
        <f t="shared" si="778"/>
        <v>62.218045112781951</v>
      </c>
      <c r="J1650" s="31">
        <f t="shared" si="779"/>
        <v>100</v>
      </c>
    </row>
    <row r="1651" spans="1:10">
      <c r="A1651" s="43" t="s">
        <v>144</v>
      </c>
      <c r="B1651" s="44" t="s">
        <v>693</v>
      </c>
      <c r="C1651" s="44" t="s">
        <v>145</v>
      </c>
      <c r="D1651" s="31">
        <v>3990</v>
      </c>
      <c r="E1651" s="31">
        <f>ведомство!H1528</f>
        <v>3990</v>
      </c>
      <c r="F1651" s="31">
        <f>ведомство!I1528</f>
        <v>2482.5</v>
      </c>
      <c r="G1651" s="31">
        <f>ведомство!J1528</f>
        <v>2482.5</v>
      </c>
      <c r="H1651" s="7">
        <f>ведомство!K1528</f>
        <v>2482.5</v>
      </c>
      <c r="I1651" s="31">
        <f t="shared" si="778"/>
        <v>62.218045112781951</v>
      </c>
      <c r="J1651" s="31">
        <f t="shared" si="779"/>
        <v>100</v>
      </c>
    </row>
    <row r="1652" spans="1:10" ht="63.75">
      <c r="A1652" s="43" t="s">
        <v>694</v>
      </c>
      <c r="B1652" s="44" t="s">
        <v>695</v>
      </c>
      <c r="C1652" s="44" t="s">
        <v>0</v>
      </c>
      <c r="D1652" s="31">
        <v>1500</v>
      </c>
      <c r="E1652" s="31">
        <f>E1653</f>
        <v>1500</v>
      </c>
      <c r="F1652" s="31">
        <f t="shared" ref="F1652:H1653" si="797">F1653</f>
        <v>1500</v>
      </c>
      <c r="G1652" s="31">
        <f t="shared" si="797"/>
        <v>1500</v>
      </c>
      <c r="H1652" s="7">
        <f t="shared" si="797"/>
        <v>1500</v>
      </c>
      <c r="I1652" s="31">
        <f t="shared" si="778"/>
        <v>100</v>
      </c>
      <c r="J1652" s="31">
        <f t="shared" si="779"/>
        <v>100</v>
      </c>
    </row>
    <row r="1653" spans="1:10">
      <c r="A1653" s="43" t="s">
        <v>105</v>
      </c>
      <c r="B1653" s="44" t="s">
        <v>695</v>
      </c>
      <c r="C1653" s="44" t="s">
        <v>106</v>
      </c>
      <c r="D1653" s="31">
        <v>1500</v>
      </c>
      <c r="E1653" s="31">
        <f>E1654</f>
        <v>1500</v>
      </c>
      <c r="F1653" s="31">
        <f t="shared" si="797"/>
        <v>1500</v>
      </c>
      <c r="G1653" s="31">
        <f t="shared" si="797"/>
        <v>1500</v>
      </c>
      <c r="H1653" s="7">
        <f t="shared" si="797"/>
        <v>1500</v>
      </c>
      <c r="I1653" s="31">
        <f t="shared" si="778"/>
        <v>100</v>
      </c>
      <c r="J1653" s="31">
        <f t="shared" si="779"/>
        <v>100</v>
      </c>
    </row>
    <row r="1654" spans="1:10">
      <c r="A1654" s="43" t="s">
        <v>144</v>
      </c>
      <c r="B1654" s="44" t="s">
        <v>695</v>
      </c>
      <c r="C1654" s="44" t="s">
        <v>145</v>
      </c>
      <c r="D1654" s="31">
        <v>1500</v>
      </c>
      <c r="E1654" s="31">
        <f>ведомство!H1531</f>
        <v>1500</v>
      </c>
      <c r="F1654" s="31">
        <f>ведомство!I1531</f>
        <v>1500</v>
      </c>
      <c r="G1654" s="31">
        <f>ведомство!J1531</f>
        <v>1500</v>
      </c>
      <c r="H1654" s="7">
        <f>ведомство!K1531</f>
        <v>1500</v>
      </c>
      <c r="I1654" s="31">
        <f t="shared" si="778"/>
        <v>100</v>
      </c>
      <c r="J1654" s="31">
        <f t="shared" si="779"/>
        <v>100</v>
      </c>
    </row>
    <row r="1655" spans="1:10" ht="25.5">
      <c r="A1655" s="43" t="s">
        <v>653</v>
      </c>
      <c r="B1655" s="44" t="s">
        <v>654</v>
      </c>
      <c r="C1655" s="44" t="s">
        <v>0</v>
      </c>
      <c r="D1655" s="31">
        <v>34721.300000000003</v>
      </c>
      <c r="E1655" s="31">
        <f>E1656</f>
        <v>34721.300000000003</v>
      </c>
      <c r="F1655" s="31">
        <f t="shared" ref="F1655:H1656" si="798">F1656</f>
        <v>26110</v>
      </c>
      <c r="G1655" s="31">
        <f t="shared" si="798"/>
        <v>26110</v>
      </c>
      <c r="H1655" s="7">
        <f t="shared" si="798"/>
        <v>24253.510610000001</v>
      </c>
      <c r="I1655" s="31">
        <f t="shared" si="778"/>
        <v>69.851965825012314</v>
      </c>
      <c r="J1655" s="31">
        <f t="shared" si="779"/>
        <v>92.889738069705103</v>
      </c>
    </row>
    <row r="1656" spans="1:10">
      <c r="A1656" s="43" t="s">
        <v>105</v>
      </c>
      <c r="B1656" s="44" t="s">
        <v>654</v>
      </c>
      <c r="C1656" s="44" t="s">
        <v>106</v>
      </c>
      <c r="D1656" s="31">
        <v>34721.300000000003</v>
      </c>
      <c r="E1656" s="31">
        <f>E1657</f>
        <v>34721.300000000003</v>
      </c>
      <c r="F1656" s="31">
        <f t="shared" si="798"/>
        <v>26110</v>
      </c>
      <c r="G1656" s="31">
        <f t="shared" si="798"/>
        <v>26110</v>
      </c>
      <c r="H1656" s="7">
        <f t="shared" si="798"/>
        <v>24253.510610000001</v>
      </c>
      <c r="I1656" s="31">
        <f t="shared" si="778"/>
        <v>69.851965825012314</v>
      </c>
      <c r="J1656" s="31">
        <f t="shared" si="779"/>
        <v>92.889738069705103</v>
      </c>
    </row>
    <row r="1657" spans="1:10">
      <c r="A1657" s="43" t="s">
        <v>107</v>
      </c>
      <c r="B1657" s="44" t="s">
        <v>654</v>
      </c>
      <c r="C1657" s="44" t="s">
        <v>108</v>
      </c>
      <c r="D1657" s="31">
        <v>34721.300000000003</v>
      </c>
      <c r="E1657" s="31">
        <f>ведомство!H1431</f>
        <v>34721.300000000003</v>
      </c>
      <c r="F1657" s="31">
        <f>ведомство!I1431</f>
        <v>26110</v>
      </c>
      <c r="G1657" s="31">
        <f>ведомство!J1431</f>
        <v>26110</v>
      </c>
      <c r="H1657" s="7">
        <f>ведомство!K1431</f>
        <v>24253.510610000001</v>
      </c>
      <c r="I1657" s="31">
        <f t="shared" si="778"/>
        <v>69.851965825012314</v>
      </c>
      <c r="J1657" s="31">
        <f t="shared" si="779"/>
        <v>92.889738069705103</v>
      </c>
    </row>
    <row r="1658" spans="1:10" ht="25.5">
      <c r="A1658" s="43" t="s">
        <v>655</v>
      </c>
      <c r="B1658" s="44" t="s">
        <v>656</v>
      </c>
      <c r="C1658" s="44" t="s">
        <v>0</v>
      </c>
      <c r="D1658" s="31">
        <v>21161.4</v>
      </c>
      <c r="E1658" s="31">
        <f>E1659</f>
        <v>21161.4</v>
      </c>
      <c r="F1658" s="31">
        <f t="shared" ref="F1658:H1659" si="799">F1659</f>
        <v>15867</v>
      </c>
      <c r="G1658" s="31">
        <f t="shared" si="799"/>
        <v>15867</v>
      </c>
      <c r="H1658" s="7">
        <f t="shared" si="799"/>
        <v>13815.90372</v>
      </c>
      <c r="I1658" s="31">
        <f t="shared" si="778"/>
        <v>65.288231024412369</v>
      </c>
      <c r="J1658" s="31">
        <f t="shared" si="779"/>
        <v>87.073194176592921</v>
      </c>
    </row>
    <row r="1659" spans="1:10">
      <c r="A1659" s="43" t="s">
        <v>105</v>
      </c>
      <c r="B1659" s="44" t="s">
        <v>656</v>
      </c>
      <c r="C1659" s="44" t="s">
        <v>106</v>
      </c>
      <c r="D1659" s="31">
        <v>21161.4</v>
      </c>
      <c r="E1659" s="31">
        <f>E1660</f>
        <v>21161.4</v>
      </c>
      <c r="F1659" s="31">
        <f t="shared" si="799"/>
        <v>15867</v>
      </c>
      <c r="G1659" s="31">
        <f t="shared" si="799"/>
        <v>15867</v>
      </c>
      <c r="H1659" s="7">
        <f t="shared" si="799"/>
        <v>13815.90372</v>
      </c>
      <c r="I1659" s="31">
        <f t="shared" si="778"/>
        <v>65.288231024412369</v>
      </c>
      <c r="J1659" s="31">
        <f t="shared" si="779"/>
        <v>87.073194176592921</v>
      </c>
    </row>
    <row r="1660" spans="1:10">
      <c r="A1660" s="43" t="s">
        <v>107</v>
      </c>
      <c r="B1660" s="44" t="s">
        <v>656</v>
      </c>
      <c r="C1660" s="44" t="s">
        <v>108</v>
      </c>
      <c r="D1660" s="31">
        <v>21161.4</v>
      </c>
      <c r="E1660" s="31">
        <f>ведомство!H1434</f>
        <v>21161.4</v>
      </c>
      <c r="F1660" s="31">
        <f>ведомство!I1434</f>
        <v>15867</v>
      </c>
      <c r="G1660" s="31">
        <f>ведомство!J1434</f>
        <v>15867</v>
      </c>
      <c r="H1660" s="7">
        <f>ведомство!K1434</f>
        <v>13815.90372</v>
      </c>
      <c r="I1660" s="31">
        <f t="shared" si="778"/>
        <v>65.288231024412369</v>
      </c>
      <c r="J1660" s="31">
        <f t="shared" si="779"/>
        <v>87.073194176592921</v>
      </c>
    </row>
    <row r="1661" spans="1:10">
      <c r="A1661" s="40" t="s">
        <v>0</v>
      </c>
      <c r="B1661" s="65" t="s">
        <v>0</v>
      </c>
      <c r="C1661" s="41" t="s">
        <v>0</v>
      </c>
      <c r="D1661" s="42" t="s">
        <v>0</v>
      </c>
      <c r="E1661" s="42"/>
      <c r="F1661" s="42"/>
      <c r="G1661" s="42"/>
      <c r="H1661" s="5"/>
      <c r="I1661" s="31"/>
      <c r="J1661" s="31"/>
    </row>
    <row r="1662" spans="1:10">
      <c r="A1662" s="40" t="s">
        <v>668</v>
      </c>
      <c r="B1662" s="41" t="s">
        <v>669</v>
      </c>
      <c r="C1662" s="41" t="s">
        <v>0</v>
      </c>
      <c r="D1662" s="42">
        <v>2195809.9</v>
      </c>
      <c r="E1662" s="42">
        <f>E1663</f>
        <v>2195809.9</v>
      </c>
      <c r="F1662" s="42">
        <f t="shared" ref="F1662:H1664" si="800">F1663</f>
        <v>1059474.97863</v>
      </c>
      <c r="G1662" s="42">
        <f t="shared" si="800"/>
        <v>1059474.97863</v>
      </c>
      <c r="H1662" s="5">
        <f t="shared" si="800"/>
        <v>1059474.97863</v>
      </c>
      <c r="I1662" s="42">
        <f t="shared" si="778"/>
        <v>48.249849799383817</v>
      </c>
      <c r="J1662" s="42">
        <f t="shared" si="779"/>
        <v>100</v>
      </c>
    </row>
    <row r="1663" spans="1:10">
      <c r="A1663" s="43" t="s">
        <v>670</v>
      </c>
      <c r="B1663" s="44" t="s">
        <v>671</v>
      </c>
      <c r="C1663" s="44" t="s">
        <v>0</v>
      </c>
      <c r="D1663" s="31">
        <v>2195809.9</v>
      </c>
      <c r="E1663" s="31">
        <f>E1664</f>
        <v>2195809.9</v>
      </c>
      <c r="F1663" s="31">
        <f t="shared" si="800"/>
        <v>1059474.97863</v>
      </c>
      <c r="G1663" s="31">
        <f t="shared" si="800"/>
        <v>1059474.97863</v>
      </c>
      <c r="H1663" s="7">
        <f t="shared" si="800"/>
        <v>1059474.97863</v>
      </c>
      <c r="I1663" s="31">
        <f t="shared" si="778"/>
        <v>48.249849799383817</v>
      </c>
      <c r="J1663" s="31">
        <f t="shared" si="779"/>
        <v>100</v>
      </c>
    </row>
    <row r="1664" spans="1:10">
      <c r="A1664" s="43" t="s">
        <v>672</v>
      </c>
      <c r="B1664" s="44" t="s">
        <v>671</v>
      </c>
      <c r="C1664" s="44" t="s">
        <v>673</v>
      </c>
      <c r="D1664" s="31">
        <v>2195809.9</v>
      </c>
      <c r="E1664" s="31">
        <f>E1665</f>
        <v>2195809.9</v>
      </c>
      <c r="F1664" s="31">
        <f t="shared" si="800"/>
        <v>1059474.97863</v>
      </c>
      <c r="G1664" s="31">
        <f t="shared" si="800"/>
        <v>1059474.97863</v>
      </c>
      <c r="H1664" s="7">
        <f t="shared" si="800"/>
        <v>1059474.97863</v>
      </c>
      <c r="I1664" s="31">
        <f t="shared" si="778"/>
        <v>48.249849799383817</v>
      </c>
      <c r="J1664" s="31">
        <f t="shared" si="779"/>
        <v>100</v>
      </c>
    </row>
    <row r="1665" spans="1:10">
      <c r="A1665" s="43" t="s">
        <v>674</v>
      </c>
      <c r="B1665" s="44" t="s">
        <v>671</v>
      </c>
      <c r="C1665" s="44" t="s">
        <v>675</v>
      </c>
      <c r="D1665" s="31">
        <v>2195809.9</v>
      </c>
      <c r="E1665" s="31">
        <f>ведомство!H1493</f>
        <v>2195809.9</v>
      </c>
      <c r="F1665" s="31">
        <f>ведомство!I1493</f>
        <v>1059474.97863</v>
      </c>
      <c r="G1665" s="31">
        <f>ведомство!J1493</f>
        <v>1059474.97863</v>
      </c>
      <c r="H1665" s="7">
        <f>ведомство!K1493</f>
        <v>1059474.97863</v>
      </c>
      <c r="I1665" s="31">
        <f t="shared" si="778"/>
        <v>48.249849799383817</v>
      </c>
      <c r="J1665" s="31">
        <f t="shared" si="779"/>
        <v>100</v>
      </c>
    </row>
    <row r="1666" spans="1:10" ht="51">
      <c r="A1666" s="38" t="s">
        <v>676</v>
      </c>
      <c r="B1666" s="39" t="s">
        <v>0</v>
      </c>
      <c r="C1666" s="39" t="s">
        <v>0</v>
      </c>
      <c r="D1666" s="31">
        <v>711.1</v>
      </c>
      <c r="E1666" s="31">
        <v>711.1</v>
      </c>
      <c r="F1666" s="31">
        <v>711.1</v>
      </c>
      <c r="G1666" s="31">
        <v>711.1</v>
      </c>
      <c r="H1666" s="7">
        <v>711.1</v>
      </c>
      <c r="I1666" s="31">
        <f t="shared" si="778"/>
        <v>100</v>
      </c>
      <c r="J1666" s="31">
        <f t="shared" si="779"/>
        <v>100</v>
      </c>
    </row>
    <row r="1667" spans="1:10" ht="63.75">
      <c r="A1667" s="38" t="s">
        <v>677</v>
      </c>
      <c r="B1667" s="39" t="s">
        <v>0</v>
      </c>
      <c r="C1667" s="39" t="s">
        <v>0</v>
      </c>
      <c r="D1667" s="31">
        <v>1477.3</v>
      </c>
      <c r="E1667" s="31">
        <v>1477.3</v>
      </c>
      <c r="F1667" s="31">
        <v>1477.3</v>
      </c>
      <c r="G1667" s="31">
        <v>1477.3</v>
      </c>
      <c r="H1667" s="7">
        <v>1477.3</v>
      </c>
      <c r="I1667" s="31">
        <f t="shared" si="778"/>
        <v>100</v>
      </c>
      <c r="J1667" s="31">
        <f t="shared" si="779"/>
        <v>100</v>
      </c>
    </row>
    <row r="1668" spans="1:10" ht="63.75">
      <c r="A1668" s="38" t="s">
        <v>678</v>
      </c>
      <c r="B1668" s="39" t="s">
        <v>0</v>
      </c>
      <c r="C1668" s="39" t="s">
        <v>0</v>
      </c>
      <c r="D1668" s="31">
        <v>332.8</v>
      </c>
      <c r="E1668" s="31">
        <v>332.8</v>
      </c>
      <c r="F1668" s="31">
        <v>332.8</v>
      </c>
      <c r="G1668" s="31">
        <v>332.8</v>
      </c>
      <c r="H1668" s="7">
        <v>332.8</v>
      </c>
      <c r="I1668" s="31">
        <f t="shared" si="778"/>
        <v>100</v>
      </c>
      <c r="J1668" s="31">
        <f t="shared" si="779"/>
        <v>100</v>
      </c>
    </row>
    <row r="1669" spans="1:10" ht="63.75">
      <c r="A1669" s="38" t="s">
        <v>679</v>
      </c>
      <c r="B1669" s="39" t="s">
        <v>0</v>
      </c>
      <c r="C1669" s="39" t="s">
        <v>0</v>
      </c>
      <c r="D1669" s="31">
        <v>74</v>
      </c>
      <c r="E1669" s="31">
        <v>74</v>
      </c>
      <c r="F1669" s="31">
        <v>74</v>
      </c>
      <c r="G1669" s="31">
        <v>74</v>
      </c>
      <c r="H1669" s="7">
        <v>74</v>
      </c>
      <c r="I1669" s="31">
        <f t="shared" si="778"/>
        <v>100</v>
      </c>
      <c r="J1669" s="31">
        <f t="shared" si="779"/>
        <v>100</v>
      </c>
    </row>
    <row r="1670" spans="1:10">
      <c r="A1670" s="40" t="s">
        <v>0</v>
      </c>
      <c r="B1670" s="65" t="s">
        <v>0</v>
      </c>
      <c r="C1670" s="41" t="s">
        <v>0</v>
      </c>
      <c r="D1670" s="42" t="s">
        <v>0</v>
      </c>
      <c r="E1670" s="42"/>
      <c r="F1670" s="42"/>
      <c r="G1670" s="42"/>
      <c r="H1670" s="5"/>
      <c r="I1670" s="31"/>
      <c r="J1670" s="31"/>
    </row>
    <row r="1671" spans="1:10" ht="25.5">
      <c r="A1671" s="40" t="s">
        <v>680</v>
      </c>
      <c r="B1671" s="41" t="s">
        <v>681</v>
      </c>
      <c r="C1671" s="41" t="s">
        <v>0</v>
      </c>
      <c r="D1671" s="42">
        <v>3101383</v>
      </c>
      <c r="E1671" s="42">
        <f>E1672+E1675+E1679+E1682+E1685</f>
        <v>3101383</v>
      </c>
      <c r="F1671" s="42">
        <f t="shared" ref="F1671:H1671" si="801">F1672+F1675+F1679+F1682+F1685</f>
        <v>2382478.7000000002</v>
      </c>
      <c r="G1671" s="42">
        <f t="shared" si="801"/>
        <v>2382478.7000000002</v>
      </c>
      <c r="H1671" s="5">
        <f t="shared" si="801"/>
        <v>2382478.7000000002</v>
      </c>
      <c r="I1671" s="42">
        <f t="shared" si="778"/>
        <v>76.819880034165408</v>
      </c>
      <c r="J1671" s="42">
        <f t="shared" si="779"/>
        <v>100</v>
      </c>
    </row>
    <row r="1672" spans="1:10" ht="25.5">
      <c r="A1672" s="43" t="s">
        <v>688</v>
      </c>
      <c r="B1672" s="44" t="s">
        <v>689</v>
      </c>
      <c r="C1672" s="44" t="s">
        <v>0</v>
      </c>
      <c r="D1672" s="31">
        <v>182609.1</v>
      </c>
      <c r="E1672" s="31">
        <f>E1673</f>
        <v>182609.1</v>
      </c>
      <c r="F1672" s="31">
        <f t="shared" ref="F1672:H1673" si="802">F1673</f>
        <v>122956</v>
      </c>
      <c r="G1672" s="31">
        <f t="shared" si="802"/>
        <v>122956</v>
      </c>
      <c r="H1672" s="7">
        <f t="shared" si="802"/>
        <v>122956</v>
      </c>
      <c r="I1672" s="31">
        <f t="shared" si="778"/>
        <v>67.332898524772304</v>
      </c>
      <c r="J1672" s="31">
        <f t="shared" si="779"/>
        <v>100</v>
      </c>
    </row>
    <row r="1673" spans="1:10">
      <c r="A1673" s="43" t="s">
        <v>105</v>
      </c>
      <c r="B1673" s="44" t="s">
        <v>689</v>
      </c>
      <c r="C1673" s="44" t="s">
        <v>106</v>
      </c>
      <c r="D1673" s="31">
        <v>182609.1</v>
      </c>
      <c r="E1673" s="31">
        <f>E1674</f>
        <v>182609.1</v>
      </c>
      <c r="F1673" s="31">
        <f t="shared" si="802"/>
        <v>122956</v>
      </c>
      <c r="G1673" s="31">
        <f t="shared" si="802"/>
        <v>122956</v>
      </c>
      <c r="H1673" s="7">
        <f t="shared" si="802"/>
        <v>122956</v>
      </c>
      <c r="I1673" s="31">
        <f t="shared" si="778"/>
        <v>67.332898524772304</v>
      </c>
      <c r="J1673" s="31">
        <f t="shared" si="779"/>
        <v>100</v>
      </c>
    </row>
    <row r="1674" spans="1:10">
      <c r="A1674" s="43" t="s">
        <v>684</v>
      </c>
      <c r="B1674" s="44" t="s">
        <v>689</v>
      </c>
      <c r="C1674" s="44" t="s">
        <v>685</v>
      </c>
      <c r="D1674" s="31">
        <v>182609.1</v>
      </c>
      <c r="E1674" s="31">
        <f>ведомство!H1515</f>
        <v>182609.1</v>
      </c>
      <c r="F1674" s="31">
        <f>ведомство!I1515</f>
        <v>122956</v>
      </c>
      <c r="G1674" s="31">
        <f>ведомство!J1515</f>
        <v>122956</v>
      </c>
      <c r="H1674" s="7">
        <f>ведомство!K1515</f>
        <v>122956</v>
      </c>
      <c r="I1674" s="31">
        <f t="shared" si="778"/>
        <v>67.332898524772304</v>
      </c>
      <c r="J1674" s="31">
        <f t="shared" si="779"/>
        <v>100</v>
      </c>
    </row>
    <row r="1675" spans="1:10">
      <c r="A1675" s="43" t="s">
        <v>682</v>
      </c>
      <c r="B1675" s="44" t="s">
        <v>683</v>
      </c>
      <c r="C1675" s="44" t="s">
        <v>0</v>
      </c>
      <c r="D1675" s="31">
        <v>150835</v>
      </c>
      <c r="E1675" s="31">
        <f>E1676</f>
        <v>150835</v>
      </c>
      <c r="F1675" s="31">
        <f t="shared" ref="F1675:H1675" si="803">F1676</f>
        <v>127308</v>
      </c>
      <c r="G1675" s="31">
        <f t="shared" si="803"/>
        <v>127308</v>
      </c>
      <c r="H1675" s="7">
        <f t="shared" si="803"/>
        <v>127308</v>
      </c>
      <c r="I1675" s="31">
        <f t="shared" si="778"/>
        <v>84.402161302085048</v>
      </c>
      <c r="J1675" s="31">
        <f t="shared" si="779"/>
        <v>100</v>
      </c>
    </row>
    <row r="1676" spans="1:10">
      <c r="A1676" s="43" t="s">
        <v>105</v>
      </c>
      <c r="B1676" s="44" t="s">
        <v>683</v>
      </c>
      <c r="C1676" s="44" t="s">
        <v>106</v>
      </c>
      <c r="D1676" s="31">
        <v>150835</v>
      </c>
      <c r="E1676" s="31">
        <f>E1677+E1678</f>
        <v>150835</v>
      </c>
      <c r="F1676" s="31">
        <f t="shared" ref="F1676:H1676" si="804">F1677+F1678</f>
        <v>127308</v>
      </c>
      <c r="G1676" s="31">
        <f t="shared" si="804"/>
        <v>127308</v>
      </c>
      <c r="H1676" s="7">
        <f t="shared" si="804"/>
        <v>127308</v>
      </c>
      <c r="I1676" s="31">
        <f t="shared" si="778"/>
        <v>84.402161302085048</v>
      </c>
      <c r="J1676" s="31">
        <f t="shared" si="779"/>
        <v>100</v>
      </c>
    </row>
    <row r="1677" spans="1:10">
      <c r="A1677" s="43" t="s">
        <v>684</v>
      </c>
      <c r="B1677" s="44" t="s">
        <v>683</v>
      </c>
      <c r="C1677" s="44" t="s">
        <v>685</v>
      </c>
      <c r="D1677" s="31">
        <v>40525.9</v>
      </c>
      <c r="E1677" s="31">
        <f>ведомство!H1505</f>
        <v>40525.9</v>
      </c>
      <c r="F1677" s="31">
        <f>ведомство!I1505</f>
        <v>35384.9</v>
      </c>
      <c r="G1677" s="31">
        <f>ведомство!J1505</f>
        <v>35384.9</v>
      </c>
      <c r="H1677" s="7">
        <f>ведомство!K1505</f>
        <v>35384.9</v>
      </c>
      <c r="I1677" s="31">
        <f t="shared" si="778"/>
        <v>87.314285432279121</v>
      </c>
      <c r="J1677" s="31">
        <f t="shared" si="779"/>
        <v>100</v>
      </c>
    </row>
    <row r="1678" spans="1:10">
      <c r="A1678" s="43" t="s">
        <v>107</v>
      </c>
      <c r="B1678" s="44" t="s">
        <v>683</v>
      </c>
      <c r="C1678" s="44" t="s">
        <v>108</v>
      </c>
      <c r="D1678" s="31">
        <v>110309.1</v>
      </c>
      <c r="E1678" s="31">
        <f>ведомство!H1535</f>
        <v>110309.1</v>
      </c>
      <c r="F1678" s="31">
        <f>ведомство!I1535</f>
        <v>91923.1</v>
      </c>
      <c r="G1678" s="31">
        <f>ведомство!J1535</f>
        <v>91923.1</v>
      </c>
      <c r="H1678" s="7">
        <f>ведомство!K1535</f>
        <v>91923.1</v>
      </c>
      <c r="I1678" s="31">
        <f t="shared" ref="I1678:I1741" si="805">H1678/E1678*100</f>
        <v>83.332290808283275</v>
      </c>
      <c r="J1678" s="31">
        <f t="shared" ref="J1678:J1741" si="806">H1678/F1678*100</f>
        <v>100</v>
      </c>
    </row>
    <row r="1679" spans="1:10">
      <c r="A1679" s="43" t="s">
        <v>686</v>
      </c>
      <c r="B1679" s="44" t="s">
        <v>687</v>
      </c>
      <c r="C1679" s="44" t="s">
        <v>0</v>
      </c>
      <c r="D1679" s="31">
        <v>800982.3</v>
      </c>
      <c r="E1679" s="31">
        <f>E1680</f>
        <v>800982.3</v>
      </c>
      <c r="F1679" s="31">
        <f t="shared" ref="F1679:H1680" si="807">F1680</f>
        <v>687508.3</v>
      </c>
      <c r="G1679" s="31">
        <f t="shared" si="807"/>
        <v>687508.3</v>
      </c>
      <c r="H1679" s="7">
        <f t="shared" si="807"/>
        <v>687508.3</v>
      </c>
      <c r="I1679" s="31">
        <f t="shared" si="805"/>
        <v>85.833145126927278</v>
      </c>
      <c r="J1679" s="31">
        <f t="shared" si="806"/>
        <v>100</v>
      </c>
    </row>
    <row r="1680" spans="1:10">
      <c r="A1680" s="43" t="s">
        <v>105</v>
      </c>
      <c r="B1680" s="44" t="s">
        <v>687</v>
      </c>
      <c r="C1680" s="44" t="s">
        <v>106</v>
      </c>
      <c r="D1680" s="31">
        <v>800982.3</v>
      </c>
      <c r="E1680" s="31">
        <f>E1681</f>
        <v>800982.3</v>
      </c>
      <c r="F1680" s="31">
        <f t="shared" si="807"/>
        <v>687508.3</v>
      </c>
      <c r="G1680" s="31">
        <f t="shared" si="807"/>
        <v>687508.3</v>
      </c>
      <c r="H1680" s="7">
        <f t="shared" si="807"/>
        <v>687508.3</v>
      </c>
      <c r="I1680" s="31">
        <f t="shared" si="805"/>
        <v>85.833145126927278</v>
      </c>
      <c r="J1680" s="31">
        <f t="shared" si="806"/>
        <v>100</v>
      </c>
    </row>
    <row r="1681" spans="1:11">
      <c r="A1681" s="43" t="s">
        <v>684</v>
      </c>
      <c r="B1681" s="44" t="s">
        <v>687</v>
      </c>
      <c r="C1681" s="44" t="s">
        <v>685</v>
      </c>
      <c r="D1681" s="31">
        <v>800982.3</v>
      </c>
      <c r="E1681" s="31">
        <f>ведомство!H1508</f>
        <v>800982.3</v>
      </c>
      <c r="F1681" s="31">
        <f>ведомство!I1508</f>
        <v>687508.3</v>
      </c>
      <c r="G1681" s="31">
        <f>ведомство!J1508</f>
        <v>687508.3</v>
      </c>
      <c r="H1681" s="7">
        <f>ведомство!K1508</f>
        <v>687508.3</v>
      </c>
      <c r="I1681" s="31">
        <f t="shared" si="805"/>
        <v>85.833145126927278</v>
      </c>
      <c r="J1681" s="31">
        <f t="shared" si="806"/>
        <v>100</v>
      </c>
    </row>
    <row r="1682" spans="1:11">
      <c r="A1682" s="43" t="s">
        <v>690</v>
      </c>
      <c r="B1682" s="44" t="s">
        <v>691</v>
      </c>
      <c r="C1682" s="44" t="s">
        <v>0</v>
      </c>
      <c r="D1682" s="31">
        <v>48000</v>
      </c>
      <c r="E1682" s="31">
        <f>E1683</f>
        <v>48000</v>
      </c>
      <c r="F1682" s="31">
        <f t="shared" ref="F1682:H1683" si="808">F1683</f>
        <v>5491.8</v>
      </c>
      <c r="G1682" s="31">
        <f t="shared" si="808"/>
        <v>5491.8</v>
      </c>
      <c r="H1682" s="7">
        <f t="shared" si="808"/>
        <v>5491.8</v>
      </c>
      <c r="I1682" s="31">
        <f t="shared" si="805"/>
        <v>11.44125</v>
      </c>
      <c r="J1682" s="31">
        <f t="shared" si="806"/>
        <v>100</v>
      </c>
    </row>
    <row r="1683" spans="1:11">
      <c r="A1683" s="43" t="s">
        <v>105</v>
      </c>
      <c r="B1683" s="44" t="s">
        <v>691</v>
      </c>
      <c r="C1683" s="44" t="s">
        <v>106</v>
      </c>
      <c r="D1683" s="31">
        <v>48000</v>
      </c>
      <c r="E1683" s="31">
        <f>E1684</f>
        <v>48000</v>
      </c>
      <c r="F1683" s="31">
        <f t="shared" si="808"/>
        <v>5491.8</v>
      </c>
      <c r="G1683" s="31">
        <f t="shared" si="808"/>
        <v>5491.8</v>
      </c>
      <c r="H1683" s="7">
        <f t="shared" si="808"/>
        <v>5491.8</v>
      </c>
      <c r="I1683" s="31">
        <f t="shared" si="805"/>
        <v>11.44125</v>
      </c>
      <c r="J1683" s="31">
        <f t="shared" si="806"/>
        <v>100</v>
      </c>
    </row>
    <row r="1684" spans="1:11">
      <c r="A1684" s="43" t="s">
        <v>684</v>
      </c>
      <c r="B1684" s="44" t="s">
        <v>691</v>
      </c>
      <c r="C1684" s="44" t="s">
        <v>685</v>
      </c>
      <c r="D1684" s="31">
        <v>48000</v>
      </c>
      <c r="E1684" s="31">
        <f>ведомство!H1518</f>
        <v>48000</v>
      </c>
      <c r="F1684" s="31">
        <f>ведомство!I1518</f>
        <v>5491.8</v>
      </c>
      <c r="G1684" s="31">
        <f>ведомство!J1518</f>
        <v>5491.8</v>
      </c>
      <c r="H1684" s="7">
        <f>ведомство!K1518</f>
        <v>5491.8</v>
      </c>
      <c r="I1684" s="31">
        <f t="shared" si="805"/>
        <v>11.44125</v>
      </c>
      <c r="J1684" s="31">
        <f t="shared" si="806"/>
        <v>100</v>
      </c>
    </row>
    <row r="1685" spans="1:11">
      <c r="A1685" s="43" t="s">
        <v>696</v>
      </c>
      <c r="B1685" s="44" t="s">
        <v>697</v>
      </c>
      <c r="C1685" s="44" t="s">
        <v>0</v>
      </c>
      <c r="D1685" s="31">
        <v>1918956.6</v>
      </c>
      <c r="E1685" s="31">
        <f>E1686</f>
        <v>1918956.6</v>
      </c>
      <c r="F1685" s="31">
        <f t="shared" ref="F1685:H1686" si="809">F1686</f>
        <v>1439214.6</v>
      </c>
      <c r="G1685" s="31">
        <f t="shared" si="809"/>
        <v>1439214.6</v>
      </c>
      <c r="H1685" s="7">
        <f t="shared" si="809"/>
        <v>1439214.6</v>
      </c>
      <c r="I1685" s="31">
        <f t="shared" si="805"/>
        <v>74.999851481789634</v>
      </c>
      <c r="J1685" s="31">
        <f t="shared" si="806"/>
        <v>100</v>
      </c>
    </row>
    <row r="1686" spans="1:11">
      <c r="A1686" s="43" t="s">
        <v>105</v>
      </c>
      <c r="B1686" s="44" t="s">
        <v>697</v>
      </c>
      <c r="C1686" s="44" t="s">
        <v>106</v>
      </c>
      <c r="D1686" s="31">
        <v>1918956.6</v>
      </c>
      <c r="E1686" s="31">
        <f>E1687</f>
        <v>1918956.6</v>
      </c>
      <c r="F1686" s="31">
        <f t="shared" si="809"/>
        <v>1439214.6</v>
      </c>
      <c r="G1686" s="31">
        <f t="shared" si="809"/>
        <v>1439214.6</v>
      </c>
      <c r="H1686" s="7">
        <f t="shared" si="809"/>
        <v>1439214.6</v>
      </c>
      <c r="I1686" s="31">
        <f t="shared" si="805"/>
        <v>74.999851481789634</v>
      </c>
      <c r="J1686" s="31">
        <f t="shared" si="806"/>
        <v>100</v>
      </c>
    </row>
    <row r="1687" spans="1:11">
      <c r="A1687" s="43" t="s">
        <v>144</v>
      </c>
      <c r="B1687" s="44" t="s">
        <v>697</v>
      </c>
      <c r="C1687" s="44" t="s">
        <v>145</v>
      </c>
      <c r="D1687" s="31">
        <v>1918956.6</v>
      </c>
      <c r="E1687" s="31">
        <f>ведомство!H1538</f>
        <v>1918956.6</v>
      </c>
      <c r="F1687" s="31">
        <f>ведомство!I1538</f>
        <v>1439214.6</v>
      </c>
      <c r="G1687" s="31">
        <f>ведомство!J1538</f>
        <v>1439214.6</v>
      </c>
      <c r="H1687" s="7">
        <f>ведомство!K1538</f>
        <v>1439214.6</v>
      </c>
      <c r="I1687" s="31">
        <f t="shared" si="805"/>
        <v>74.999851481789634</v>
      </c>
      <c r="J1687" s="31">
        <f t="shared" si="806"/>
        <v>100</v>
      </c>
    </row>
    <row r="1688" spans="1:11">
      <c r="A1688" s="40" t="s">
        <v>0</v>
      </c>
      <c r="B1688" s="65" t="s">
        <v>0</v>
      </c>
      <c r="C1688" s="41" t="s">
        <v>0</v>
      </c>
      <c r="D1688" s="42" t="s">
        <v>0</v>
      </c>
      <c r="E1688" s="42"/>
      <c r="F1688" s="42"/>
      <c r="G1688" s="42"/>
      <c r="H1688" s="5"/>
      <c r="I1688" s="31"/>
      <c r="J1688" s="31"/>
    </row>
    <row r="1689" spans="1:11">
      <c r="A1689" s="40" t="s">
        <v>1145</v>
      </c>
      <c r="B1689" s="41" t="s">
        <v>1146</v>
      </c>
      <c r="C1689" s="41" t="s">
        <v>0</v>
      </c>
      <c r="D1689" s="42">
        <v>28036</v>
      </c>
      <c r="E1689" s="42">
        <f>E1690</f>
        <v>28036</v>
      </c>
      <c r="F1689" s="42">
        <f t="shared" ref="F1689:H1689" si="810">F1690</f>
        <v>22219.699999999997</v>
      </c>
      <c r="G1689" s="42">
        <f t="shared" si="810"/>
        <v>21201</v>
      </c>
      <c r="H1689" s="5">
        <f t="shared" si="810"/>
        <v>19541.00791</v>
      </c>
      <c r="I1689" s="42">
        <f t="shared" si="805"/>
        <v>69.699700064203157</v>
      </c>
      <c r="J1689" s="42">
        <f t="shared" si="806"/>
        <v>87.944517297713304</v>
      </c>
    </row>
    <row r="1690" spans="1:11">
      <c r="A1690" s="43" t="s">
        <v>146</v>
      </c>
      <c r="B1690" s="44" t="s">
        <v>1147</v>
      </c>
      <c r="C1690" s="44" t="s">
        <v>0</v>
      </c>
      <c r="D1690" s="31">
        <v>28036</v>
      </c>
      <c r="E1690" s="31">
        <f>E1691+E1693+E1695</f>
        <v>28036</v>
      </c>
      <c r="F1690" s="31">
        <f t="shared" ref="F1690:H1690" si="811">F1691+F1693+F1695</f>
        <v>22219.699999999997</v>
      </c>
      <c r="G1690" s="31">
        <f t="shared" si="811"/>
        <v>21201</v>
      </c>
      <c r="H1690" s="7">
        <f t="shared" si="811"/>
        <v>19541.00791</v>
      </c>
      <c r="I1690" s="31">
        <f t="shared" si="805"/>
        <v>69.699700064203157</v>
      </c>
      <c r="J1690" s="31">
        <f t="shared" si="806"/>
        <v>87.944517297713304</v>
      </c>
    </row>
    <row r="1691" spans="1:11" ht="38.25">
      <c r="A1691" s="43" t="s">
        <v>148</v>
      </c>
      <c r="B1691" s="44" t="s">
        <v>1147</v>
      </c>
      <c r="C1691" s="44" t="s">
        <v>149</v>
      </c>
      <c r="D1691" s="31">
        <v>26032.400000000001</v>
      </c>
      <c r="E1691" s="31">
        <f>E1692</f>
        <v>26032.400000000001</v>
      </c>
      <c r="F1691" s="31">
        <f t="shared" ref="F1691:H1691" si="812">F1692</f>
        <v>20448.599999999999</v>
      </c>
      <c r="G1691" s="31">
        <f t="shared" si="812"/>
        <v>19420.400000000001</v>
      </c>
      <c r="H1691" s="7">
        <f t="shared" si="812"/>
        <v>17900.781040000002</v>
      </c>
      <c r="I1691" s="31">
        <f t="shared" si="805"/>
        <v>68.763467986048155</v>
      </c>
      <c r="J1691" s="31">
        <f t="shared" si="806"/>
        <v>87.540374597771986</v>
      </c>
      <c r="K1691" s="36"/>
    </row>
    <row r="1692" spans="1:11">
      <c r="A1692" s="43" t="s">
        <v>150</v>
      </c>
      <c r="B1692" s="44" t="s">
        <v>1147</v>
      </c>
      <c r="C1692" s="44" t="s">
        <v>151</v>
      </c>
      <c r="D1692" s="31">
        <v>26032.400000000001</v>
      </c>
      <c r="E1692" s="31">
        <f>ведомство!H2814</f>
        <v>26032.400000000001</v>
      </c>
      <c r="F1692" s="31">
        <f>ведомство!I2814</f>
        <v>20448.599999999999</v>
      </c>
      <c r="G1692" s="31">
        <f>ведомство!J2814</f>
        <v>19420.400000000001</v>
      </c>
      <c r="H1692" s="7">
        <f>ведомство!K2814</f>
        <v>17900.781040000002</v>
      </c>
      <c r="I1692" s="31">
        <f t="shared" si="805"/>
        <v>68.763467986048155</v>
      </c>
      <c r="J1692" s="31">
        <f t="shared" si="806"/>
        <v>87.540374597771986</v>
      </c>
    </row>
    <row r="1693" spans="1:11">
      <c r="A1693" s="43" t="s">
        <v>152</v>
      </c>
      <c r="B1693" s="44" t="s">
        <v>1147</v>
      </c>
      <c r="C1693" s="44" t="s">
        <v>153</v>
      </c>
      <c r="D1693" s="31">
        <v>1999.6</v>
      </c>
      <c r="E1693" s="31">
        <f>E1694</f>
        <v>1999.6</v>
      </c>
      <c r="F1693" s="31">
        <f t="shared" ref="F1693:H1693" si="813">F1694</f>
        <v>1767.6</v>
      </c>
      <c r="G1693" s="31">
        <f t="shared" si="813"/>
        <v>1777.6</v>
      </c>
      <c r="H1693" s="7">
        <f t="shared" si="813"/>
        <v>1639.72687</v>
      </c>
      <c r="I1693" s="31">
        <f t="shared" si="805"/>
        <v>82.00274404880976</v>
      </c>
      <c r="J1693" s="31">
        <f t="shared" si="806"/>
        <v>92.765720185562344</v>
      </c>
    </row>
    <row r="1694" spans="1:11" ht="25.5">
      <c r="A1694" s="43" t="s">
        <v>154</v>
      </c>
      <c r="B1694" s="44" t="s">
        <v>1147</v>
      </c>
      <c r="C1694" s="44" t="s">
        <v>155</v>
      </c>
      <c r="D1694" s="31">
        <v>1999.6</v>
      </c>
      <c r="E1694" s="31">
        <f>ведомство!H2816</f>
        <v>1999.6</v>
      </c>
      <c r="F1694" s="31">
        <f>ведомство!I2816</f>
        <v>1767.6</v>
      </c>
      <c r="G1694" s="31">
        <f>ведомство!J2816</f>
        <v>1777.6</v>
      </c>
      <c r="H1694" s="7">
        <f>ведомство!K2816</f>
        <v>1639.72687</v>
      </c>
      <c r="I1694" s="31">
        <f t="shared" si="805"/>
        <v>82.00274404880976</v>
      </c>
      <c r="J1694" s="31">
        <f t="shared" si="806"/>
        <v>92.765720185562344</v>
      </c>
    </row>
    <row r="1695" spans="1:11">
      <c r="A1695" s="43" t="s">
        <v>160</v>
      </c>
      <c r="B1695" s="44" t="s">
        <v>1147</v>
      </c>
      <c r="C1695" s="44" t="s">
        <v>161</v>
      </c>
      <c r="D1695" s="31">
        <v>4</v>
      </c>
      <c r="E1695" s="31">
        <f>E1696</f>
        <v>4</v>
      </c>
      <c r="F1695" s="31">
        <f t="shared" ref="F1695:H1695" si="814">F1696</f>
        <v>3.5</v>
      </c>
      <c r="G1695" s="31">
        <f t="shared" si="814"/>
        <v>3</v>
      </c>
      <c r="H1695" s="7">
        <f t="shared" si="814"/>
        <v>0.5</v>
      </c>
      <c r="I1695" s="31">
        <f t="shared" si="805"/>
        <v>12.5</v>
      </c>
      <c r="J1695" s="31">
        <f t="shared" si="806"/>
        <v>14.285714285714285</v>
      </c>
    </row>
    <row r="1696" spans="1:11">
      <c r="A1696" s="43" t="s">
        <v>162</v>
      </c>
      <c r="B1696" s="44" t="s">
        <v>1147</v>
      </c>
      <c r="C1696" s="44" t="s">
        <v>163</v>
      </c>
      <c r="D1696" s="31">
        <v>4</v>
      </c>
      <c r="E1696" s="31">
        <f>ведомство!H2818</f>
        <v>4</v>
      </c>
      <c r="F1696" s="31">
        <f>ведомство!I2818</f>
        <v>3.5</v>
      </c>
      <c r="G1696" s="31">
        <f>ведомство!J2818</f>
        <v>3</v>
      </c>
      <c r="H1696" s="7">
        <f>ведомство!K2818</f>
        <v>0.5</v>
      </c>
      <c r="I1696" s="31">
        <f t="shared" si="805"/>
        <v>12.5</v>
      </c>
      <c r="J1696" s="31">
        <f t="shared" si="806"/>
        <v>14.285714285714285</v>
      </c>
    </row>
    <row r="1697" spans="1:10">
      <c r="A1697" s="40" t="s">
        <v>0</v>
      </c>
      <c r="B1697" s="65" t="s">
        <v>0</v>
      </c>
      <c r="C1697" s="41" t="s">
        <v>0</v>
      </c>
      <c r="D1697" s="42" t="s">
        <v>0</v>
      </c>
      <c r="E1697" s="42"/>
      <c r="F1697" s="42"/>
      <c r="G1697" s="42"/>
      <c r="H1697" s="5"/>
      <c r="I1697" s="31"/>
      <c r="J1697" s="31"/>
    </row>
    <row r="1698" spans="1:10" ht="25.5">
      <c r="A1698" s="40" t="s">
        <v>788</v>
      </c>
      <c r="B1698" s="41" t="s">
        <v>789</v>
      </c>
      <c r="C1698" s="41" t="s">
        <v>0</v>
      </c>
      <c r="D1698" s="42">
        <v>1370921.2</v>
      </c>
      <c r="E1698" s="42">
        <f>E1699+E1708+E1719+E1730+E1745</f>
        <v>1396855.798</v>
      </c>
      <c r="F1698" s="42">
        <f t="shared" ref="F1698:H1698" si="815">F1699+F1708+F1719+F1730+F1745</f>
        <v>903349.58939999994</v>
      </c>
      <c r="G1698" s="42">
        <f t="shared" si="815"/>
        <v>901684.16110000014</v>
      </c>
      <c r="H1698" s="5">
        <f t="shared" si="815"/>
        <v>876763.44742999994</v>
      </c>
      <c r="I1698" s="42">
        <f t="shared" si="805"/>
        <v>62.766926169855076</v>
      </c>
      <c r="J1698" s="42">
        <f t="shared" si="806"/>
        <v>97.05693761507564</v>
      </c>
    </row>
    <row r="1699" spans="1:10" ht="38.25">
      <c r="A1699" s="40" t="s">
        <v>1036</v>
      </c>
      <c r="B1699" s="41" t="s">
        <v>1037</v>
      </c>
      <c r="C1699" s="41" t="s">
        <v>0</v>
      </c>
      <c r="D1699" s="42">
        <v>8734.5</v>
      </c>
      <c r="E1699" s="42">
        <f t="shared" ref="E1699:H1699" si="816">E1700</f>
        <v>8734.5</v>
      </c>
      <c r="F1699" s="42">
        <f t="shared" si="816"/>
        <v>6829.75</v>
      </c>
      <c r="G1699" s="42">
        <f t="shared" si="816"/>
        <v>6782.5</v>
      </c>
      <c r="H1699" s="5">
        <f t="shared" si="816"/>
        <v>6579.7014399999998</v>
      </c>
      <c r="I1699" s="42">
        <f t="shared" si="805"/>
        <v>75.33002965252733</v>
      </c>
      <c r="J1699" s="42">
        <f t="shared" si="806"/>
        <v>96.338832900179355</v>
      </c>
    </row>
    <row r="1700" spans="1:10">
      <c r="A1700" s="43" t="s">
        <v>128</v>
      </c>
      <c r="B1700" s="44" t="s">
        <v>1038</v>
      </c>
      <c r="C1700" s="44" t="s">
        <v>0</v>
      </c>
      <c r="D1700" s="31">
        <v>8734.5</v>
      </c>
      <c r="E1700" s="31">
        <f>E1701+E1703+E1705</f>
        <v>8734.5</v>
      </c>
      <c r="F1700" s="31">
        <f t="shared" ref="F1700:H1700" si="817">F1701+F1703+F1705</f>
        <v>6829.75</v>
      </c>
      <c r="G1700" s="31">
        <f t="shared" si="817"/>
        <v>6782.5</v>
      </c>
      <c r="H1700" s="7">
        <f t="shared" si="817"/>
        <v>6579.7014399999998</v>
      </c>
      <c r="I1700" s="31">
        <f t="shared" si="805"/>
        <v>75.33002965252733</v>
      </c>
      <c r="J1700" s="31">
        <f t="shared" si="806"/>
        <v>96.338832900179355</v>
      </c>
    </row>
    <row r="1701" spans="1:10" ht="38.25">
      <c r="A1701" s="43" t="s">
        <v>148</v>
      </c>
      <c r="B1701" s="44" t="s">
        <v>1038</v>
      </c>
      <c r="C1701" s="44" t="s">
        <v>149</v>
      </c>
      <c r="D1701" s="31">
        <v>4632.3999999999996</v>
      </c>
      <c r="E1701" s="31">
        <f>E1702</f>
        <v>4632.3999999999996</v>
      </c>
      <c r="F1701" s="31">
        <f t="shared" ref="F1701:H1701" si="818">F1702</f>
        <v>3468</v>
      </c>
      <c r="G1701" s="31">
        <f t="shared" si="818"/>
        <v>3468</v>
      </c>
      <c r="H1701" s="7">
        <f t="shared" si="818"/>
        <v>3418.7460000000001</v>
      </c>
      <c r="I1701" s="31">
        <f t="shared" si="805"/>
        <v>73.800751230463703</v>
      </c>
      <c r="J1701" s="31">
        <f t="shared" si="806"/>
        <v>98.579757785467123</v>
      </c>
    </row>
    <row r="1702" spans="1:10">
      <c r="A1702" s="43" t="s">
        <v>323</v>
      </c>
      <c r="B1702" s="44" t="s">
        <v>1038</v>
      </c>
      <c r="C1702" s="44" t="s">
        <v>324</v>
      </c>
      <c r="D1702" s="31">
        <v>4632.3999999999996</v>
      </c>
      <c r="E1702" s="31">
        <f>ведомство!H2500</f>
        <v>4632.3999999999996</v>
      </c>
      <c r="F1702" s="31">
        <f>ведомство!I2500</f>
        <v>3468</v>
      </c>
      <c r="G1702" s="31">
        <f>ведомство!J2500</f>
        <v>3468</v>
      </c>
      <c r="H1702" s="7">
        <f>ведомство!K2500</f>
        <v>3418.7460000000001</v>
      </c>
      <c r="I1702" s="31">
        <f t="shared" si="805"/>
        <v>73.800751230463703</v>
      </c>
      <c r="J1702" s="31">
        <f t="shared" si="806"/>
        <v>98.579757785467123</v>
      </c>
    </row>
    <row r="1703" spans="1:10">
      <c r="A1703" s="43" t="s">
        <v>152</v>
      </c>
      <c r="B1703" s="44" t="s">
        <v>1038</v>
      </c>
      <c r="C1703" s="44" t="s">
        <v>153</v>
      </c>
      <c r="D1703" s="31">
        <v>4075.1</v>
      </c>
      <c r="E1703" s="31">
        <f>E1704</f>
        <v>4075.1</v>
      </c>
      <c r="F1703" s="31">
        <f t="shared" ref="F1703:H1703" si="819">F1704</f>
        <v>3341.5</v>
      </c>
      <c r="G1703" s="31">
        <f t="shared" si="819"/>
        <v>3294.5</v>
      </c>
      <c r="H1703" s="7">
        <f t="shared" si="819"/>
        <v>3147.4767900000002</v>
      </c>
      <c r="I1703" s="31">
        <f t="shared" si="805"/>
        <v>77.236798851561929</v>
      </c>
      <c r="J1703" s="31">
        <f t="shared" si="806"/>
        <v>94.193529552596146</v>
      </c>
    </row>
    <row r="1704" spans="1:10" ht="25.5">
      <c r="A1704" s="43" t="s">
        <v>154</v>
      </c>
      <c r="B1704" s="44" t="s">
        <v>1038</v>
      </c>
      <c r="C1704" s="44" t="s">
        <v>155</v>
      </c>
      <c r="D1704" s="31">
        <v>4075.1</v>
      </c>
      <c r="E1704" s="31">
        <f>ведомство!H2502</f>
        <v>4075.1</v>
      </c>
      <c r="F1704" s="31">
        <f>ведомство!I2502</f>
        <v>3341.5</v>
      </c>
      <c r="G1704" s="31">
        <f>ведомство!J2502</f>
        <v>3294.5</v>
      </c>
      <c r="H1704" s="7">
        <f>ведомство!K2502</f>
        <v>3147.4767900000002</v>
      </c>
      <c r="I1704" s="31">
        <f t="shared" si="805"/>
        <v>77.236798851561929</v>
      </c>
      <c r="J1704" s="31">
        <f t="shared" si="806"/>
        <v>94.193529552596146</v>
      </c>
    </row>
    <row r="1705" spans="1:10">
      <c r="A1705" s="43" t="s">
        <v>160</v>
      </c>
      <c r="B1705" s="44" t="s">
        <v>1038</v>
      </c>
      <c r="C1705" s="44" t="s">
        <v>161</v>
      </c>
      <c r="D1705" s="31">
        <v>27</v>
      </c>
      <c r="E1705" s="31">
        <f>E1706</f>
        <v>27</v>
      </c>
      <c r="F1705" s="31">
        <f t="shared" ref="F1705:H1705" si="820">F1706</f>
        <v>20.25</v>
      </c>
      <c r="G1705" s="31">
        <f t="shared" si="820"/>
        <v>20</v>
      </c>
      <c r="H1705" s="7">
        <f t="shared" si="820"/>
        <v>13.47865</v>
      </c>
      <c r="I1705" s="31">
        <f t="shared" si="805"/>
        <v>49.920925925925921</v>
      </c>
      <c r="J1705" s="31">
        <f t="shared" si="806"/>
        <v>66.561234567901238</v>
      </c>
    </row>
    <row r="1706" spans="1:10">
      <c r="A1706" s="43" t="s">
        <v>162</v>
      </c>
      <c r="B1706" s="44" t="s">
        <v>1038</v>
      </c>
      <c r="C1706" s="44" t="s">
        <v>163</v>
      </c>
      <c r="D1706" s="31">
        <v>27</v>
      </c>
      <c r="E1706" s="31">
        <f>ведомство!H2504</f>
        <v>27</v>
      </c>
      <c r="F1706" s="31">
        <f>ведомство!I2504</f>
        <v>20.25</v>
      </c>
      <c r="G1706" s="31">
        <f>ведомство!J2504</f>
        <v>20</v>
      </c>
      <c r="H1706" s="7">
        <f>ведомство!K2504</f>
        <v>13.47865</v>
      </c>
      <c r="I1706" s="31">
        <f t="shared" si="805"/>
        <v>49.920925925925921</v>
      </c>
      <c r="J1706" s="31">
        <f t="shared" si="806"/>
        <v>66.561234567901238</v>
      </c>
    </row>
    <row r="1707" spans="1:10">
      <c r="A1707" s="40" t="s">
        <v>0</v>
      </c>
      <c r="B1707" s="65" t="s">
        <v>0</v>
      </c>
      <c r="C1707" s="41" t="s">
        <v>0</v>
      </c>
      <c r="D1707" s="42" t="s">
        <v>0</v>
      </c>
      <c r="E1707" s="42"/>
      <c r="F1707" s="42"/>
      <c r="G1707" s="42"/>
      <c r="H1707" s="5"/>
      <c r="I1707" s="31"/>
      <c r="J1707" s="31"/>
    </row>
    <row r="1708" spans="1:10" ht="38.25">
      <c r="A1708" s="40" t="s">
        <v>1039</v>
      </c>
      <c r="B1708" s="41" t="s">
        <v>1040</v>
      </c>
      <c r="C1708" s="41" t="s">
        <v>0</v>
      </c>
      <c r="D1708" s="42">
        <v>273716</v>
      </c>
      <c r="E1708" s="42">
        <f>E1709+E1712+E1715</f>
        <v>273716</v>
      </c>
      <c r="F1708" s="42">
        <f t="shared" ref="F1708:H1708" si="821">F1709+F1712+F1715</f>
        <v>135217.20000000001</v>
      </c>
      <c r="G1708" s="42">
        <f t="shared" si="821"/>
        <v>135217.20000000001</v>
      </c>
      <c r="H1708" s="5">
        <f t="shared" si="821"/>
        <v>135217.20000000001</v>
      </c>
      <c r="I1708" s="42">
        <f t="shared" si="805"/>
        <v>49.400546551900518</v>
      </c>
      <c r="J1708" s="42">
        <f t="shared" si="806"/>
        <v>100</v>
      </c>
    </row>
    <row r="1709" spans="1:10" ht="25.5">
      <c r="A1709" s="43" t="s">
        <v>1041</v>
      </c>
      <c r="B1709" s="44" t="s">
        <v>1042</v>
      </c>
      <c r="C1709" s="44" t="s">
        <v>0</v>
      </c>
      <c r="D1709" s="31">
        <v>22873.4</v>
      </c>
      <c r="E1709" s="31">
        <f>E1710</f>
        <v>22873.4</v>
      </c>
      <c r="F1709" s="31">
        <f t="shared" ref="F1709:H1710" si="822">F1710</f>
        <v>10640.7</v>
      </c>
      <c r="G1709" s="31">
        <f t="shared" si="822"/>
        <v>10640.7</v>
      </c>
      <c r="H1709" s="7">
        <f t="shared" si="822"/>
        <v>10640.7</v>
      </c>
      <c r="I1709" s="31">
        <f t="shared" si="805"/>
        <v>46.519975167662004</v>
      </c>
      <c r="J1709" s="31">
        <f t="shared" si="806"/>
        <v>100</v>
      </c>
    </row>
    <row r="1710" spans="1:10">
      <c r="A1710" s="43" t="s">
        <v>115</v>
      </c>
      <c r="B1710" s="44" t="s">
        <v>1042</v>
      </c>
      <c r="C1710" s="44" t="s">
        <v>116</v>
      </c>
      <c r="D1710" s="31">
        <v>22873.4</v>
      </c>
      <c r="E1710" s="31">
        <f>E1711</f>
        <v>22873.4</v>
      </c>
      <c r="F1710" s="31">
        <f t="shared" si="822"/>
        <v>10640.7</v>
      </c>
      <c r="G1710" s="31">
        <f t="shared" si="822"/>
        <v>10640.7</v>
      </c>
      <c r="H1710" s="7">
        <f t="shared" si="822"/>
        <v>10640.7</v>
      </c>
      <c r="I1710" s="31">
        <f t="shared" si="805"/>
        <v>46.519975167662004</v>
      </c>
      <c r="J1710" s="31">
        <f t="shared" si="806"/>
        <v>100</v>
      </c>
    </row>
    <row r="1711" spans="1:10" ht="63.75">
      <c r="A1711" s="43" t="s">
        <v>117</v>
      </c>
      <c r="B1711" s="44" t="s">
        <v>1042</v>
      </c>
      <c r="C1711" s="44" t="s">
        <v>118</v>
      </c>
      <c r="D1711" s="31">
        <v>22873.4</v>
      </c>
      <c r="E1711" s="31">
        <f>ведомство!H2508</f>
        <v>22873.4</v>
      </c>
      <c r="F1711" s="31">
        <f>ведомство!I2508</f>
        <v>10640.7</v>
      </c>
      <c r="G1711" s="31">
        <f>ведомство!J2508</f>
        <v>10640.7</v>
      </c>
      <c r="H1711" s="7">
        <f>ведомство!K2508</f>
        <v>10640.7</v>
      </c>
      <c r="I1711" s="31">
        <f t="shared" si="805"/>
        <v>46.519975167662004</v>
      </c>
      <c r="J1711" s="31">
        <f t="shared" si="806"/>
        <v>100</v>
      </c>
    </row>
    <row r="1712" spans="1:10">
      <c r="A1712" s="43" t="s">
        <v>128</v>
      </c>
      <c r="B1712" s="44" t="s">
        <v>1043</v>
      </c>
      <c r="C1712" s="44" t="s">
        <v>0</v>
      </c>
      <c r="D1712" s="31">
        <v>162769.79999999999</v>
      </c>
      <c r="E1712" s="31">
        <f>E1713</f>
        <v>162769.79999999999</v>
      </c>
      <c r="F1712" s="31">
        <f t="shared" ref="F1712:H1713" si="823">F1713</f>
        <v>70182.600000000006</v>
      </c>
      <c r="G1712" s="31">
        <f t="shared" si="823"/>
        <v>70182.600000000006</v>
      </c>
      <c r="H1712" s="7">
        <f t="shared" si="823"/>
        <v>70182.600000000006</v>
      </c>
      <c r="I1712" s="31">
        <f t="shared" si="805"/>
        <v>43.117703652643186</v>
      </c>
      <c r="J1712" s="31">
        <f t="shared" si="806"/>
        <v>100</v>
      </c>
    </row>
    <row r="1713" spans="1:10" ht="25.5">
      <c r="A1713" s="43" t="s">
        <v>130</v>
      </c>
      <c r="B1713" s="44" t="s">
        <v>1043</v>
      </c>
      <c r="C1713" s="44" t="s">
        <v>131</v>
      </c>
      <c r="D1713" s="31">
        <v>162769.79999999999</v>
      </c>
      <c r="E1713" s="31">
        <f>E1714</f>
        <v>162769.79999999999</v>
      </c>
      <c r="F1713" s="31">
        <f t="shared" si="823"/>
        <v>70182.600000000006</v>
      </c>
      <c r="G1713" s="31">
        <f t="shared" si="823"/>
        <v>70182.600000000006</v>
      </c>
      <c r="H1713" s="7">
        <f t="shared" si="823"/>
        <v>70182.600000000006</v>
      </c>
      <c r="I1713" s="31">
        <f t="shared" si="805"/>
        <v>43.117703652643186</v>
      </c>
      <c r="J1713" s="31">
        <f t="shared" si="806"/>
        <v>100</v>
      </c>
    </row>
    <row r="1714" spans="1:10">
      <c r="A1714" s="43" t="s">
        <v>165</v>
      </c>
      <c r="B1714" s="44" t="s">
        <v>1043</v>
      </c>
      <c r="C1714" s="44" t="s">
        <v>166</v>
      </c>
      <c r="D1714" s="31">
        <v>162769.79999999999</v>
      </c>
      <c r="E1714" s="31">
        <f>ведомство!H2511</f>
        <v>162769.79999999999</v>
      </c>
      <c r="F1714" s="31">
        <f>ведомство!I2511</f>
        <v>70182.600000000006</v>
      </c>
      <c r="G1714" s="31">
        <f>ведомство!J2511</f>
        <v>70182.600000000006</v>
      </c>
      <c r="H1714" s="7">
        <f>ведомство!K2511</f>
        <v>70182.600000000006</v>
      </c>
      <c r="I1714" s="31">
        <f t="shared" si="805"/>
        <v>43.117703652643186</v>
      </c>
      <c r="J1714" s="31">
        <f t="shared" si="806"/>
        <v>100</v>
      </c>
    </row>
    <row r="1715" spans="1:10" ht="25.5">
      <c r="A1715" s="43" t="s">
        <v>802</v>
      </c>
      <c r="B1715" s="44" t="s">
        <v>1044</v>
      </c>
      <c r="C1715" s="44" t="s">
        <v>0</v>
      </c>
      <c r="D1715" s="31">
        <v>88072.8</v>
      </c>
      <c r="E1715" s="31">
        <f>E1716</f>
        <v>88072.8</v>
      </c>
      <c r="F1715" s="31">
        <f t="shared" ref="F1715:H1716" si="824">F1716</f>
        <v>54393.9</v>
      </c>
      <c r="G1715" s="31">
        <f t="shared" si="824"/>
        <v>54393.9</v>
      </c>
      <c r="H1715" s="7">
        <f t="shared" si="824"/>
        <v>54393.9</v>
      </c>
      <c r="I1715" s="31">
        <f t="shared" si="805"/>
        <v>61.760157506063166</v>
      </c>
      <c r="J1715" s="31">
        <f t="shared" si="806"/>
        <v>100</v>
      </c>
    </row>
    <row r="1716" spans="1:10" ht="25.5">
      <c r="A1716" s="43" t="s">
        <v>130</v>
      </c>
      <c r="B1716" s="44" t="s">
        <v>1044</v>
      </c>
      <c r="C1716" s="44" t="s">
        <v>131</v>
      </c>
      <c r="D1716" s="31">
        <v>88072.8</v>
      </c>
      <c r="E1716" s="31">
        <f>E1717</f>
        <v>88072.8</v>
      </c>
      <c r="F1716" s="31">
        <f t="shared" si="824"/>
        <v>54393.9</v>
      </c>
      <c r="G1716" s="31">
        <f t="shared" si="824"/>
        <v>54393.9</v>
      </c>
      <c r="H1716" s="7">
        <f t="shared" si="824"/>
        <v>54393.9</v>
      </c>
      <c r="I1716" s="31">
        <f t="shared" si="805"/>
        <v>61.760157506063166</v>
      </c>
      <c r="J1716" s="31">
        <f t="shared" si="806"/>
        <v>100</v>
      </c>
    </row>
    <row r="1717" spans="1:10">
      <c r="A1717" s="43" t="s">
        <v>165</v>
      </c>
      <c r="B1717" s="44" t="s">
        <v>1044</v>
      </c>
      <c r="C1717" s="44" t="s">
        <v>166</v>
      </c>
      <c r="D1717" s="31">
        <v>88072.8</v>
      </c>
      <c r="E1717" s="31">
        <f>ведомство!H2514</f>
        <v>88072.8</v>
      </c>
      <c r="F1717" s="31">
        <f>ведомство!I2514</f>
        <v>54393.9</v>
      </c>
      <c r="G1717" s="31">
        <f>ведомство!J2514</f>
        <v>54393.9</v>
      </c>
      <c r="H1717" s="7">
        <f>ведомство!K2514</f>
        <v>54393.9</v>
      </c>
      <c r="I1717" s="31">
        <f t="shared" si="805"/>
        <v>61.760157506063166</v>
      </c>
      <c r="J1717" s="31">
        <f t="shared" si="806"/>
        <v>100</v>
      </c>
    </row>
    <row r="1718" spans="1:10">
      <c r="A1718" s="40" t="s">
        <v>0</v>
      </c>
      <c r="B1718" s="65" t="s">
        <v>0</v>
      </c>
      <c r="C1718" s="41" t="s">
        <v>0</v>
      </c>
      <c r="D1718" s="42" t="s">
        <v>0</v>
      </c>
      <c r="E1718" s="42"/>
      <c r="F1718" s="42"/>
      <c r="G1718" s="42"/>
      <c r="H1718" s="5"/>
      <c r="I1718" s="31"/>
      <c r="J1718" s="31"/>
    </row>
    <row r="1719" spans="1:10" ht="25.5">
      <c r="A1719" s="40" t="s">
        <v>1045</v>
      </c>
      <c r="B1719" s="41" t="s">
        <v>1046</v>
      </c>
      <c r="C1719" s="41" t="s">
        <v>0</v>
      </c>
      <c r="D1719" s="42">
        <v>101661.3</v>
      </c>
      <c r="E1719" s="42">
        <f>E1720+E1723+E1726</f>
        <v>124704.598</v>
      </c>
      <c r="F1719" s="42">
        <f t="shared" ref="F1719:H1719" si="825">F1720+F1723+F1726</f>
        <v>76589.95</v>
      </c>
      <c r="G1719" s="42">
        <f t="shared" si="825"/>
        <v>76589.95</v>
      </c>
      <c r="H1719" s="5">
        <f t="shared" si="825"/>
        <v>76589.95</v>
      </c>
      <c r="I1719" s="42">
        <f t="shared" si="805"/>
        <v>61.417101877831314</v>
      </c>
      <c r="J1719" s="42">
        <f t="shared" si="806"/>
        <v>100</v>
      </c>
    </row>
    <row r="1720" spans="1:10">
      <c r="A1720" s="43" t="s">
        <v>1047</v>
      </c>
      <c r="B1720" s="44" t="s">
        <v>1048</v>
      </c>
      <c r="C1720" s="44" t="s">
        <v>0</v>
      </c>
      <c r="D1720" s="31">
        <v>18453.8</v>
      </c>
      <c r="E1720" s="31">
        <f>E1721</f>
        <v>41497.097999999998</v>
      </c>
      <c r="F1720" s="31">
        <f t="shared" ref="F1720:H1721" si="826">F1721</f>
        <v>18453.75</v>
      </c>
      <c r="G1720" s="31">
        <f t="shared" si="826"/>
        <v>18453.75</v>
      </c>
      <c r="H1720" s="7">
        <f t="shared" si="826"/>
        <v>18453.75</v>
      </c>
      <c r="I1720" s="31">
        <f t="shared" si="805"/>
        <v>44.46997715358313</v>
      </c>
      <c r="J1720" s="31">
        <f t="shared" si="806"/>
        <v>100</v>
      </c>
    </row>
    <row r="1721" spans="1:10" ht="25.5">
      <c r="A1721" s="43" t="s">
        <v>130</v>
      </c>
      <c r="B1721" s="44" t="s">
        <v>1048</v>
      </c>
      <c r="C1721" s="44" t="s">
        <v>131</v>
      </c>
      <c r="D1721" s="31">
        <v>18453.8</v>
      </c>
      <c r="E1721" s="31">
        <f>E1722</f>
        <v>41497.097999999998</v>
      </c>
      <c r="F1721" s="31">
        <f t="shared" si="826"/>
        <v>18453.75</v>
      </c>
      <c r="G1721" s="31">
        <f t="shared" si="826"/>
        <v>18453.75</v>
      </c>
      <c r="H1721" s="7">
        <f t="shared" si="826"/>
        <v>18453.75</v>
      </c>
      <c r="I1721" s="31">
        <f t="shared" si="805"/>
        <v>44.46997715358313</v>
      </c>
      <c r="J1721" s="31">
        <f t="shared" si="806"/>
        <v>100</v>
      </c>
    </row>
    <row r="1722" spans="1:10">
      <c r="A1722" s="43" t="s">
        <v>165</v>
      </c>
      <c r="B1722" s="44" t="s">
        <v>1048</v>
      </c>
      <c r="C1722" s="44" t="s">
        <v>166</v>
      </c>
      <c r="D1722" s="31">
        <v>18453.8</v>
      </c>
      <c r="E1722" s="31">
        <f>ведомство!H2518</f>
        <v>41497.097999999998</v>
      </c>
      <c r="F1722" s="31">
        <f>ведомство!I2518</f>
        <v>18453.75</v>
      </c>
      <c r="G1722" s="31">
        <f>ведомство!J2518</f>
        <v>18453.75</v>
      </c>
      <c r="H1722" s="7">
        <f>ведомство!K2518</f>
        <v>18453.75</v>
      </c>
      <c r="I1722" s="31">
        <f t="shared" si="805"/>
        <v>44.46997715358313</v>
      </c>
      <c r="J1722" s="31">
        <f t="shared" si="806"/>
        <v>100</v>
      </c>
    </row>
    <row r="1723" spans="1:10">
      <c r="A1723" s="43" t="s">
        <v>128</v>
      </c>
      <c r="B1723" s="44" t="s">
        <v>1049</v>
      </c>
      <c r="C1723" s="44" t="s">
        <v>0</v>
      </c>
      <c r="D1723" s="31">
        <v>67566.3</v>
      </c>
      <c r="E1723" s="31">
        <f>E1724</f>
        <v>67566.3</v>
      </c>
      <c r="F1723" s="31">
        <f t="shared" ref="F1723:H1724" si="827">F1724</f>
        <v>43600</v>
      </c>
      <c r="G1723" s="31">
        <f t="shared" si="827"/>
        <v>43600</v>
      </c>
      <c r="H1723" s="7">
        <f t="shared" si="827"/>
        <v>43600</v>
      </c>
      <c r="I1723" s="31">
        <f t="shared" si="805"/>
        <v>64.529210567990248</v>
      </c>
      <c r="J1723" s="31">
        <f t="shared" si="806"/>
        <v>100</v>
      </c>
    </row>
    <row r="1724" spans="1:10" ht="25.5">
      <c r="A1724" s="43" t="s">
        <v>130</v>
      </c>
      <c r="B1724" s="44" t="s">
        <v>1049</v>
      </c>
      <c r="C1724" s="44" t="s">
        <v>131</v>
      </c>
      <c r="D1724" s="31">
        <v>67566.3</v>
      </c>
      <c r="E1724" s="31">
        <f>E1725</f>
        <v>67566.3</v>
      </c>
      <c r="F1724" s="31">
        <f t="shared" si="827"/>
        <v>43600</v>
      </c>
      <c r="G1724" s="31">
        <f t="shared" si="827"/>
        <v>43600</v>
      </c>
      <c r="H1724" s="7">
        <f t="shared" si="827"/>
        <v>43600</v>
      </c>
      <c r="I1724" s="31">
        <f t="shared" si="805"/>
        <v>64.529210567990248</v>
      </c>
      <c r="J1724" s="31">
        <f t="shared" si="806"/>
        <v>100</v>
      </c>
    </row>
    <row r="1725" spans="1:10">
      <c r="A1725" s="43" t="s">
        <v>165</v>
      </c>
      <c r="B1725" s="44" t="s">
        <v>1049</v>
      </c>
      <c r="C1725" s="44" t="s">
        <v>166</v>
      </c>
      <c r="D1725" s="31">
        <v>67566.3</v>
      </c>
      <c r="E1725" s="31">
        <f>ведомство!H2521</f>
        <v>67566.3</v>
      </c>
      <c r="F1725" s="31">
        <f>ведомство!I2521</f>
        <v>43600</v>
      </c>
      <c r="G1725" s="31">
        <f>ведомство!J2521</f>
        <v>43600</v>
      </c>
      <c r="H1725" s="7">
        <f>ведомство!K2521</f>
        <v>43600</v>
      </c>
      <c r="I1725" s="31">
        <f t="shared" si="805"/>
        <v>64.529210567990248</v>
      </c>
      <c r="J1725" s="31">
        <f t="shared" si="806"/>
        <v>100</v>
      </c>
    </row>
    <row r="1726" spans="1:10" ht="25.5">
      <c r="A1726" s="43" t="s">
        <v>802</v>
      </c>
      <c r="B1726" s="44" t="s">
        <v>1050</v>
      </c>
      <c r="C1726" s="44" t="s">
        <v>0</v>
      </c>
      <c r="D1726" s="31">
        <v>15641.2</v>
      </c>
      <c r="E1726" s="31">
        <f>E1727</f>
        <v>15641.2</v>
      </c>
      <c r="F1726" s="31">
        <f t="shared" ref="F1726:H1727" si="828">F1727</f>
        <v>14536.2</v>
      </c>
      <c r="G1726" s="31">
        <f t="shared" si="828"/>
        <v>14536.2</v>
      </c>
      <c r="H1726" s="7">
        <f t="shared" si="828"/>
        <v>14536.2</v>
      </c>
      <c r="I1726" s="31">
        <f t="shared" si="805"/>
        <v>92.935324655397295</v>
      </c>
      <c r="J1726" s="31">
        <f t="shared" si="806"/>
        <v>100</v>
      </c>
    </row>
    <row r="1727" spans="1:10" ht="25.5">
      <c r="A1727" s="43" t="s">
        <v>130</v>
      </c>
      <c r="B1727" s="44" t="s">
        <v>1050</v>
      </c>
      <c r="C1727" s="44" t="s">
        <v>131</v>
      </c>
      <c r="D1727" s="31">
        <v>15641.2</v>
      </c>
      <c r="E1727" s="31">
        <f>E1728</f>
        <v>15641.2</v>
      </c>
      <c r="F1727" s="31">
        <f t="shared" si="828"/>
        <v>14536.2</v>
      </c>
      <c r="G1727" s="31">
        <f t="shared" si="828"/>
        <v>14536.2</v>
      </c>
      <c r="H1727" s="7">
        <f t="shared" si="828"/>
        <v>14536.2</v>
      </c>
      <c r="I1727" s="31">
        <f t="shared" si="805"/>
        <v>92.935324655397295</v>
      </c>
      <c r="J1727" s="31">
        <f t="shared" si="806"/>
        <v>100</v>
      </c>
    </row>
    <row r="1728" spans="1:10">
      <c r="A1728" s="43" t="s">
        <v>165</v>
      </c>
      <c r="B1728" s="44" t="s">
        <v>1050</v>
      </c>
      <c r="C1728" s="44" t="s">
        <v>166</v>
      </c>
      <c r="D1728" s="31">
        <v>15641.2</v>
      </c>
      <c r="E1728" s="31">
        <f>ведомство!H2524</f>
        <v>15641.2</v>
      </c>
      <c r="F1728" s="31">
        <f>ведомство!I2524</f>
        <v>14536.2</v>
      </c>
      <c r="G1728" s="31">
        <f>ведомство!J2524</f>
        <v>14536.2</v>
      </c>
      <c r="H1728" s="7">
        <f>ведомство!K2524</f>
        <v>14536.2</v>
      </c>
      <c r="I1728" s="31">
        <f t="shared" si="805"/>
        <v>92.935324655397295</v>
      </c>
      <c r="J1728" s="31">
        <f t="shared" si="806"/>
        <v>100</v>
      </c>
    </row>
    <row r="1729" spans="1:10">
      <c r="A1729" s="40" t="s">
        <v>0</v>
      </c>
      <c r="B1729" s="65" t="s">
        <v>0</v>
      </c>
      <c r="C1729" s="41" t="s">
        <v>0</v>
      </c>
      <c r="D1729" s="42" t="s">
        <v>0</v>
      </c>
      <c r="E1729" s="42"/>
      <c r="F1729" s="42"/>
      <c r="G1729" s="42"/>
      <c r="H1729" s="5"/>
      <c r="I1729" s="31"/>
      <c r="J1729" s="31"/>
    </row>
    <row r="1730" spans="1:10" ht="38.25">
      <c r="A1730" s="40" t="s">
        <v>1130</v>
      </c>
      <c r="B1730" s="41" t="s">
        <v>1131</v>
      </c>
      <c r="C1730" s="41" t="s">
        <v>0</v>
      </c>
      <c r="D1730" s="42">
        <v>79850.399999999994</v>
      </c>
      <c r="E1730" s="42">
        <f>E1731+E1738+E1741</f>
        <v>79850.399999999994</v>
      </c>
      <c r="F1730" s="42">
        <f t="shared" ref="F1730:H1730" si="829">F1731+F1738+F1741</f>
        <v>56651.8</v>
      </c>
      <c r="G1730" s="42">
        <f t="shared" si="829"/>
        <v>56651.8</v>
      </c>
      <c r="H1730" s="5">
        <f t="shared" si="829"/>
        <v>53256.999719999993</v>
      </c>
      <c r="I1730" s="42">
        <f t="shared" si="805"/>
        <v>66.695971115986893</v>
      </c>
      <c r="J1730" s="42">
        <f t="shared" si="806"/>
        <v>94.007603853716901</v>
      </c>
    </row>
    <row r="1731" spans="1:10">
      <c r="A1731" s="43" t="s">
        <v>146</v>
      </c>
      <c r="B1731" s="44" t="s">
        <v>1136</v>
      </c>
      <c r="C1731" s="44" t="s">
        <v>0</v>
      </c>
      <c r="D1731" s="31">
        <v>21100.6</v>
      </c>
      <c r="E1731" s="31">
        <f>E1732+E1734+E1736</f>
        <v>21100.6</v>
      </c>
      <c r="F1731" s="31">
        <f t="shared" ref="F1731:H1731" si="830">F1732+F1734+F1736</f>
        <v>16616</v>
      </c>
      <c r="G1731" s="31">
        <f t="shared" si="830"/>
        <v>16616</v>
      </c>
      <c r="H1731" s="7">
        <f t="shared" si="830"/>
        <v>16293.00763</v>
      </c>
      <c r="I1731" s="31">
        <f t="shared" si="805"/>
        <v>77.215849928438061</v>
      </c>
      <c r="J1731" s="31">
        <f t="shared" si="806"/>
        <v>98.056136434761669</v>
      </c>
    </row>
    <row r="1732" spans="1:10" ht="38.25">
      <c r="A1732" s="43" t="s">
        <v>148</v>
      </c>
      <c r="B1732" s="44" t="s">
        <v>1136</v>
      </c>
      <c r="C1732" s="44" t="s">
        <v>149</v>
      </c>
      <c r="D1732" s="31">
        <v>20121.099999999999</v>
      </c>
      <c r="E1732" s="31">
        <f>E1733</f>
        <v>20121.099999999999</v>
      </c>
      <c r="F1732" s="31">
        <f t="shared" ref="F1732:H1732" si="831">F1733</f>
        <v>15864</v>
      </c>
      <c r="G1732" s="31">
        <f t="shared" si="831"/>
        <v>15864</v>
      </c>
      <c r="H1732" s="7">
        <f t="shared" si="831"/>
        <v>15753.191580000001</v>
      </c>
      <c r="I1732" s="31">
        <f t="shared" si="805"/>
        <v>78.291900442818743</v>
      </c>
      <c r="J1732" s="31">
        <f t="shared" si="806"/>
        <v>99.301510211800306</v>
      </c>
    </row>
    <row r="1733" spans="1:10">
      <c r="A1733" s="43" t="s">
        <v>150</v>
      </c>
      <c r="B1733" s="44" t="s">
        <v>1136</v>
      </c>
      <c r="C1733" s="44" t="s">
        <v>151</v>
      </c>
      <c r="D1733" s="31">
        <v>20121.099999999999</v>
      </c>
      <c r="E1733" s="31">
        <f>ведомство!H2778</f>
        <v>20121.099999999999</v>
      </c>
      <c r="F1733" s="31">
        <f>ведомство!I2778</f>
        <v>15864</v>
      </c>
      <c r="G1733" s="31">
        <f>ведомство!J2778</f>
        <v>15864</v>
      </c>
      <c r="H1733" s="7">
        <f>ведомство!K2778</f>
        <v>15753.191580000001</v>
      </c>
      <c r="I1733" s="31">
        <f t="shared" si="805"/>
        <v>78.291900442818743</v>
      </c>
      <c r="J1733" s="31">
        <f t="shared" si="806"/>
        <v>99.301510211800306</v>
      </c>
    </row>
    <row r="1734" spans="1:10">
      <c r="A1734" s="43" t="s">
        <v>152</v>
      </c>
      <c r="B1734" s="44" t="s">
        <v>1136</v>
      </c>
      <c r="C1734" s="44" t="s">
        <v>153</v>
      </c>
      <c r="D1734" s="31">
        <v>976.5</v>
      </c>
      <c r="E1734" s="31">
        <f>E1735</f>
        <v>976.5</v>
      </c>
      <c r="F1734" s="31">
        <f t="shared" ref="F1734:H1734" si="832">F1735</f>
        <v>750</v>
      </c>
      <c r="G1734" s="31">
        <f t="shared" si="832"/>
        <v>750</v>
      </c>
      <c r="H1734" s="7">
        <f t="shared" si="832"/>
        <v>539.81605000000002</v>
      </c>
      <c r="I1734" s="31">
        <f t="shared" si="805"/>
        <v>55.280701484895033</v>
      </c>
      <c r="J1734" s="31">
        <f t="shared" si="806"/>
        <v>71.975473333333341</v>
      </c>
    </row>
    <row r="1735" spans="1:10" ht="25.5">
      <c r="A1735" s="43" t="s">
        <v>154</v>
      </c>
      <c r="B1735" s="44" t="s">
        <v>1136</v>
      </c>
      <c r="C1735" s="44" t="s">
        <v>155</v>
      </c>
      <c r="D1735" s="31">
        <v>976.5</v>
      </c>
      <c r="E1735" s="31">
        <f>ведомство!H2780</f>
        <v>976.5</v>
      </c>
      <c r="F1735" s="31">
        <f>ведомство!I2780</f>
        <v>750</v>
      </c>
      <c r="G1735" s="31">
        <f>ведомство!J2780</f>
        <v>750</v>
      </c>
      <c r="H1735" s="7">
        <f>ведомство!K2780</f>
        <v>539.81605000000002</v>
      </c>
      <c r="I1735" s="31">
        <f t="shared" si="805"/>
        <v>55.280701484895033</v>
      </c>
      <c r="J1735" s="31">
        <f t="shared" si="806"/>
        <v>71.975473333333341</v>
      </c>
    </row>
    <row r="1736" spans="1:10">
      <c r="A1736" s="43" t="s">
        <v>160</v>
      </c>
      <c r="B1736" s="44" t="s">
        <v>1136</v>
      </c>
      <c r="C1736" s="44" t="s">
        <v>161</v>
      </c>
      <c r="D1736" s="31">
        <v>3</v>
      </c>
      <c r="E1736" s="31">
        <f>E1737</f>
        <v>3</v>
      </c>
      <c r="F1736" s="31">
        <f t="shared" ref="F1736:H1736" si="833">F1737</f>
        <v>2</v>
      </c>
      <c r="G1736" s="31">
        <f t="shared" si="833"/>
        <v>2</v>
      </c>
      <c r="H1736" s="7">
        <f t="shared" si="833"/>
        <v>0</v>
      </c>
      <c r="I1736" s="31">
        <f t="shared" si="805"/>
        <v>0</v>
      </c>
      <c r="J1736" s="31">
        <f t="shared" si="806"/>
        <v>0</v>
      </c>
    </row>
    <row r="1737" spans="1:10">
      <c r="A1737" s="43" t="s">
        <v>162</v>
      </c>
      <c r="B1737" s="44" t="s">
        <v>1136</v>
      </c>
      <c r="C1737" s="44" t="s">
        <v>163</v>
      </c>
      <c r="D1737" s="31">
        <v>3</v>
      </c>
      <c r="E1737" s="31">
        <f>ведомство!H2782</f>
        <v>3</v>
      </c>
      <c r="F1737" s="31">
        <f>ведомство!I2782</f>
        <v>2</v>
      </c>
      <c r="G1737" s="31">
        <f>ведомство!J2782</f>
        <v>2</v>
      </c>
      <c r="H1737" s="7">
        <f>ведомство!K2782</f>
        <v>0</v>
      </c>
      <c r="I1737" s="31">
        <f t="shared" si="805"/>
        <v>0</v>
      </c>
      <c r="J1737" s="31">
        <f t="shared" si="806"/>
        <v>0</v>
      </c>
    </row>
    <row r="1738" spans="1:10">
      <c r="A1738" s="43" t="s">
        <v>128</v>
      </c>
      <c r="B1738" s="44" t="s">
        <v>1132</v>
      </c>
      <c r="C1738" s="44" t="s">
        <v>0</v>
      </c>
      <c r="D1738" s="31">
        <v>34493.800000000003</v>
      </c>
      <c r="E1738" s="31">
        <f>E1739</f>
        <v>34493.800000000003</v>
      </c>
      <c r="F1738" s="31">
        <f t="shared" ref="F1738:H1739" si="834">F1739</f>
        <v>26165.8</v>
      </c>
      <c r="G1738" s="31">
        <f t="shared" si="834"/>
        <v>26165.8</v>
      </c>
      <c r="H1738" s="7">
        <f t="shared" si="834"/>
        <v>26165.8</v>
      </c>
      <c r="I1738" s="31">
        <f t="shared" si="805"/>
        <v>75.856530738857401</v>
      </c>
      <c r="J1738" s="31">
        <f t="shared" si="806"/>
        <v>100</v>
      </c>
    </row>
    <row r="1739" spans="1:10" ht="25.5">
      <c r="A1739" s="43" t="s">
        <v>130</v>
      </c>
      <c r="B1739" s="44" t="s">
        <v>1132</v>
      </c>
      <c r="C1739" s="44" t="s">
        <v>131</v>
      </c>
      <c r="D1739" s="31">
        <v>34493.800000000003</v>
      </c>
      <c r="E1739" s="31">
        <f>E1740</f>
        <v>34493.800000000003</v>
      </c>
      <c r="F1739" s="31">
        <f t="shared" si="834"/>
        <v>26165.8</v>
      </c>
      <c r="G1739" s="31">
        <f t="shared" si="834"/>
        <v>26165.8</v>
      </c>
      <c r="H1739" s="7">
        <f t="shared" si="834"/>
        <v>26165.8</v>
      </c>
      <c r="I1739" s="31">
        <f t="shared" si="805"/>
        <v>75.856530738857401</v>
      </c>
      <c r="J1739" s="31">
        <f t="shared" si="806"/>
        <v>100</v>
      </c>
    </row>
    <row r="1740" spans="1:10">
      <c r="A1740" s="43" t="s">
        <v>165</v>
      </c>
      <c r="B1740" s="44" t="s">
        <v>1132</v>
      </c>
      <c r="C1740" s="44" t="s">
        <v>166</v>
      </c>
      <c r="D1740" s="31">
        <v>34493.800000000003</v>
      </c>
      <c r="E1740" s="31">
        <f>ведомство!H2754</f>
        <v>34493.800000000003</v>
      </c>
      <c r="F1740" s="31">
        <f>ведомство!I2754</f>
        <v>26165.8</v>
      </c>
      <c r="G1740" s="31">
        <f>ведомство!J2754</f>
        <v>26165.8</v>
      </c>
      <c r="H1740" s="7">
        <f>ведомство!K2754</f>
        <v>26165.8</v>
      </c>
      <c r="I1740" s="31">
        <f t="shared" si="805"/>
        <v>75.856530738857401</v>
      </c>
      <c r="J1740" s="31">
        <f t="shared" si="806"/>
        <v>100</v>
      </c>
    </row>
    <row r="1741" spans="1:10">
      <c r="A1741" s="43" t="s">
        <v>1133</v>
      </c>
      <c r="B1741" s="44" t="s">
        <v>1137</v>
      </c>
      <c r="C1741" s="44" t="s">
        <v>0</v>
      </c>
      <c r="D1741" s="31">
        <v>24256</v>
      </c>
      <c r="E1741" s="31">
        <f>E1742</f>
        <v>24256</v>
      </c>
      <c r="F1741" s="31">
        <f t="shared" ref="F1741:H1742" si="835">F1742</f>
        <v>13870</v>
      </c>
      <c r="G1741" s="31">
        <f t="shared" si="835"/>
        <v>13870</v>
      </c>
      <c r="H1741" s="7">
        <f t="shared" si="835"/>
        <v>10798.19209</v>
      </c>
      <c r="I1741" s="31">
        <f t="shared" si="805"/>
        <v>44.517612508245385</v>
      </c>
      <c r="J1741" s="31">
        <f t="shared" si="806"/>
        <v>77.852862941600577</v>
      </c>
    </row>
    <row r="1742" spans="1:10">
      <c r="A1742" s="43" t="s">
        <v>152</v>
      </c>
      <c r="B1742" s="44" t="s">
        <v>1137</v>
      </c>
      <c r="C1742" s="44" t="s">
        <v>153</v>
      </c>
      <c r="D1742" s="31">
        <v>24256</v>
      </c>
      <c r="E1742" s="31">
        <f>E1743</f>
        <v>24256</v>
      </c>
      <c r="F1742" s="31">
        <f t="shared" si="835"/>
        <v>13870</v>
      </c>
      <c r="G1742" s="31">
        <f t="shared" si="835"/>
        <v>13870</v>
      </c>
      <c r="H1742" s="7">
        <f t="shared" si="835"/>
        <v>10798.19209</v>
      </c>
      <c r="I1742" s="31">
        <f t="shared" ref="I1742:I1804" si="836">H1742/E1742*100</f>
        <v>44.517612508245385</v>
      </c>
      <c r="J1742" s="31">
        <f t="shared" ref="J1742:J1793" si="837">H1742/F1742*100</f>
        <v>77.852862941600577</v>
      </c>
    </row>
    <row r="1743" spans="1:10" ht="25.5">
      <c r="A1743" s="43" t="s">
        <v>154</v>
      </c>
      <c r="B1743" s="44" t="s">
        <v>1137</v>
      </c>
      <c r="C1743" s="44" t="s">
        <v>155</v>
      </c>
      <c r="D1743" s="31">
        <v>24256</v>
      </c>
      <c r="E1743" s="31">
        <f>ведомство!H2785</f>
        <v>24256</v>
      </c>
      <c r="F1743" s="31">
        <f>ведомство!I2785</f>
        <v>13870</v>
      </c>
      <c r="G1743" s="31">
        <f>ведомство!J2785</f>
        <v>13870</v>
      </c>
      <c r="H1743" s="7">
        <f>ведомство!K2785</f>
        <v>10798.19209</v>
      </c>
      <c r="I1743" s="31">
        <f t="shared" si="836"/>
        <v>44.517612508245385</v>
      </c>
      <c r="J1743" s="31">
        <f t="shared" si="837"/>
        <v>77.852862941600577</v>
      </c>
    </row>
    <row r="1744" spans="1:10">
      <c r="A1744" s="40" t="s">
        <v>0</v>
      </c>
      <c r="B1744" s="65" t="s">
        <v>0</v>
      </c>
      <c r="C1744" s="41" t="s">
        <v>0</v>
      </c>
      <c r="D1744" s="42" t="s">
        <v>0</v>
      </c>
      <c r="E1744" s="42"/>
      <c r="F1744" s="42"/>
      <c r="G1744" s="42"/>
      <c r="H1744" s="5"/>
      <c r="I1744" s="31"/>
      <c r="J1744" s="31"/>
    </row>
    <row r="1745" spans="1:10" ht="25.5">
      <c r="A1745" s="40" t="s">
        <v>790</v>
      </c>
      <c r="B1745" s="41" t="s">
        <v>791</v>
      </c>
      <c r="C1745" s="41" t="s">
        <v>0</v>
      </c>
      <c r="D1745" s="42">
        <v>906959</v>
      </c>
      <c r="E1745" s="42">
        <f>E1746+E1753+E1760+E1763+E1773</f>
        <v>909850.3</v>
      </c>
      <c r="F1745" s="42">
        <f t="shared" ref="F1745:H1745" si="838">F1746+F1753+F1760+F1763+F1773</f>
        <v>628060.88939999999</v>
      </c>
      <c r="G1745" s="42">
        <f t="shared" si="838"/>
        <v>626442.71110000007</v>
      </c>
      <c r="H1745" s="5">
        <f t="shared" si="838"/>
        <v>605119.59626999998</v>
      </c>
      <c r="I1745" s="42">
        <f t="shared" si="836"/>
        <v>66.507599796362101</v>
      </c>
      <c r="J1745" s="42">
        <f t="shared" si="837"/>
        <v>96.347282004469932</v>
      </c>
    </row>
    <row r="1746" spans="1:10" ht="25.5">
      <c r="A1746" s="43" t="s">
        <v>1124</v>
      </c>
      <c r="B1746" s="44" t="s">
        <v>1125</v>
      </c>
      <c r="C1746" s="44" t="s">
        <v>0</v>
      </c>
      <c r="D1746" s="31">
        <v>74088.899999999994</v>
      </c>
      <c r="E1746" s="31">
        <f t="shared" ref="E1746" si="839">E1747+E1749+E1751</f>
        <v>74088.899999999994</v>
      </c>
      <c r="F1746" s="31">
        <f t="shared" ref="F1746:H1746" si="840">F1747+F1749+F1751</f>
        <v>57553.2</v>
      </c>
      <c r="G1746" s="31">
        <f t="shared" si="840"/>
        <v>57553.2</v>
      </c>
      <c r="H1746" s="7">
        <f t="shared" si="840"/>
        <v>51929.661939999998</v>
      </c>
      <c r="I1746" s="31">
        <f t="shared" si="836"/>
        <v>70.091014902367306</v>
      </c>
      <c r="J1746" s="31">
        <f t="shared" si="837"/>
        <v>90.228974131759827</v>
      </c>
    </row>
    <row r="1747" spans="1:10" ht="38.25">
      <c r="A1747" s="43" t="s">
        <v>148</v>
      </c>
      <c r="B1747" s="44" t="s">
        <v>1125</v>
      </c>
      <c r="C1747" s="44" t="s">
        <v>149</v>
      </c>
      <c r="D1747" s="31">
        <v>63001</v>
      </c>
      <c r="E1747" s="31">
        <f>E1748</f>
        <v>63001</v>
      </c>
      <c r="F1747" s="31">
        <f t="shared" ref="F1747:H1747" si="841">F1748</f>
        <v>50242</v>
      </c>
      <c r="G1747" s="31">
        <f t="shared" si="841"/>
        <v>50242</v>
      </c>
      <c r="H1747" s="7">
        <f t="shared" si="841"/>
        <v>45892.263120000003</v>
      </c>
      <c r="I1747" s="31">
        <f t="shared" si="836"/>
        <v>72.843705845938956</v>
      </c>
      <c r="J1747" s="31">
        <f t="shared" si="837"/>
        <v>91.342428884200473</v>
      </c>
    </row>
    <row r="1748" spans="1:10">
      <c r="A1748" s="43" t="s">
        <v>150</v>
      </c>
      <c r="B1748" s="44" t="s">
        <v>1125</v>
      </c>
      <c r="C1748" s="44" t="s">
        <v>151</v>
      </c>
      <c r="D1748" s="31">
        <v>63001</v>
      </c>
      <c r="E1748" s="31">
        <f>ведомство!H2730</f>
        <v>63001</v>
      </c>
      <c r="F1748" s="31">
        <f>ведомство!I2730</f>
        <v>50242</v>
      </c>
      <c r="G1748" s="31">
        <f>ведомство!J2730</f>
        <v>50242</v>
      </c>
      <c r="H1748" s="7">
        <f>ведомство!K2730</f>
        <v>45892.263120000003</v>
      </c>
      <c r="I1748" s="31">
        <f t="shared" si="836"/>
        <v>72.843705845938956</v>
      </c>
      <c r="J1748" s="31">
        <f t="shared" si="837"/>
        <v>91.342428884200473</v>
      </c>
    </row>
    <row r="1749" spans="1:10">
      <c r="A1749" s="43" t="s">
        <v>152</v>
      </c>
      <c r="B1749" s="44" t="s">
        <v>1125</v>
      </c>
      <c r="C1749" s="44" t="s">
        <v>153</v>
      </c>
      <c r="D1749" s="31">
        <v>10383.9</v>
      </c>
      <c r="E1749" s="31">
        <f>E1750</f>
        <v>10383.9</v>
      </c>
      <c r="F1749" s="31">
        <f t="shared" ref="F1749:H1749" si="842">F1750</f>
        <v>6887.2</v>
      </c>
      <c r="G1749" s="31">
        <f t="shared" si="842"/>
        <v>6887.2</v>
      </c>
      <c r="H1749" s="7">
        <f t="shared" si="842"/>
        <v>5659.2779099999998</v>
      </c>
      <c r="I1749" s="31">
        <f t="shared" si="836"/>
        <v>54.500504723658736</v>
      </c>
      <c r="J1749" s="31">
        <f t="shared" si="837"/>
        <v>82.170953507956796</v>
      </c>
    </row>
    <row r="1750" spans="1:10" ht="25.5">
      <c r="A1750" s="43" t="s">
        <v>154</v>
      </c>
      <c r="B1750" s="44" t="s">
        <v>1125</v>
      </c>
      <c r="C1750" s="44" t="s">
        <v>155</v>
      </c>
      <c r="D1750" s="31">
        <v>10383.9</v>
      </c>
      <c r="E1750" s="31">
        <f>ведомство!H2732</f>
        <v>10383.9</v>
      </c>
      <c r="F1750" s="31">
        <f>ведомство!I2732</f>
        <v>6887.2</v>
      </c>
      <c r="G1750" s="31">
        <f>ведомство!J2732</f>
        <v>6887.2</v>
      </c>
      <c r="H1750" s="7">
        <f>ведомство!K2732</f>
        <v>5659.2779099999998</v>
      </c>
      <c r="I1750" s="31">
        <f t="shared" si="836"/>
        <v>54.500504723658736</v>
      </c>
      <c r="J1750" s="31">
        <f t="shared" si="837"/>
        <v>82.170953507956796</v>
      </c>
    </row>
    <row r="1751" spans="1:10">
      <c r="A1751" s="43" t="s">
        <v>160</v>
      </c>
      <c r="B1751" s="44" t="s">
        <v>1125</v>
      </c>
      <c r="C1751" s="44" t="s">
        <v>161</v>
      </c>
      <c r="D1751" s="31">
        <v>704</v>
      </c>
      <c r="E1751" s="31">
        <f>E1752</f>
        <v>704</v>
      </c>
      <c r="F1751" s="31">
        <f t="shared" ref="F1751:H1751" si="843">F1752</f>
        <v>424</v>
      </c>
      <c r="G1751" s="31">
        <f t="shared" si="843"/>
        <v>424</v>
      </c>
      <c r="H1751" s="7">
        <f t="shared" si="843"/>
        <v>378.12090999999998</v>
      </c>
      <c r="I1751" s="31">
        <f t="shared" si="836"/>
        <v>53.710356534090906</v>
      </c>
      <c r="J1751" s="31">
        <f t="shared" si="837"/>
        <v>89.17945990566038</v>
      </c>
    </row>
    <row r="1752" spans="1:10">
      <c r="A1752" s="43" t="s">
        <v>162</v>
      </c>
      <c r="B1752" s="44" t="s">
        <v>1125</v>
      </c>
      <c r="C1752" s="44" t="s">
        <v>163</v>
      </c>
      <c r="D1752" s="31">
        <v>704</v>
      </c>
      <c r="E1752" s="31">
        <f>ведомство!H2734</f>
        <v>704</v>
      </c>
      <c r="F1752" s="31">
        <f>ведомство!I2734</f>
        <v>424</v>
      </c>
      <c r="G1752" s="31">
        <f>ведомство!J2734</f>
        <v>424</v>
      </c>
      <c r="H1752" s="7">
        <f>ведомство!K2734</f>
        <v>378.12090999999998</v>
      </c>
      <c r="I1752" s="31">
        <f t="shared" si="836"/>
        <v>53.710356534090906</v>
      </c>
      <c r="J1752" s="31">
        <f t="shared" si="837"/>
        <v>89.17945990566038</v>
      </c>
    </row>
    <row r="1753" spans="1:10">
      <c r="A1753" s="43" t="s">
        <v>146</v>
      </c>
      <c r="B1753" s="44" t="s">
        <v>792</v>
      </c>
      <c r="C1753" s="44" t="s">
        <v>0</v>
      </c>
      <c r="D1753" s="31">
        <v>427845.6</v>
      </c>
      <c r="E1753" s="31">
        <f>E1754+E1756+E1758</f>
        <v>429845.6</v>
      </c>
      <c r="F1753" s="31">
        <f t="shared" ref="F1753:H1753" si="844">F1754+F1756+F1758</f>
        <v>321940.61</v>
      </c>
      <c r="G1753" s="31">
        <f t="shared" si="844"/>
        <v>321674.59000000003</v>
      </c>
      <c r="H1753" s="7">
        <f t="shared" si="844"/>
        <v>313019.52009000001</v>
      </c>
      <c r="I1753" s="31">
        <f t="shared" si="836"/>
        <v>72.821385188076832</v>
      </c>
      <c r="J1753" s="31">
        <f t="shared" si="837"/>
        <v>97.228964090612862</v>
      </c>
    </row>
    <row r="1754" spans="1:10" ht="38.25">
      <c r="A1754" s="43" t="s">
        <v>148</v>
      </c>
      <c r="B1754" s="44" t="s">
        <v>792</v>
      </c>
      <c r="C1754" s="44" t="s">
        <v>149</v>
      </c>
      <c r="D1754" s="31">
        <v>315226.5</v>
      </c>
      <c r="E1754" s="31">
        <f>E1755</f>
        <v>315826.48</v>
      </c>
      <c r="F1754" s="31">
        <f t="shared" ref="F1754:H1754" si="845">F1755</f>
        <v>234906.85</v>
      </c>
      <c r="G1754" s="31">
        <f t="shared" si="845"/>
        <v>234906.85</v>
      </c>
      <c r="H1754" s="7">
        <f t="shared" si="845"/>
        <v>232867.53036999999</v>
      </c>
      <c r="I1754" s="31">
        <f t="shared" si="836"/>
        <v>73.732744122658744</v>
      </c>
      <c r="J1754" s="31">
        <f t="shared" si="837"/>
        <v>99.131860296964518</v>
      </c>
    </row>
    <row r="1755" spans="1:10">
      <c r="A1755" s="43" t="s">
        <v>150</v>
      </c>
      <c r="B1755" s="44" t="s">
        <v>792</v>
      </c>
      <c r="C1755" s="44" t="s">
        <v>151</v>
      </c>
      <c r="D1755" s="31">
        <v>315226.5</v>
      </c>
      <c r="E1755" s="31">
        <f>ведомство!H2468+ведомство!H1762+ведомство!H2528+ведомство!H2798</f>
        <v>315826.48</v>
      </c>
      <c r="F1755" s="31">
        <f>ведомство!I2468+ведомство!I1762+ведомство!I2528+ведомство!I2798</f>
        <v>234906.85</v>
      </c>
      <c r="G1755" s="31">
        <f>ведомство!J2468+ведомство!J1762+ведомство!J2528+ведомство!J2798</f>
        <v>234906.85</v>
      </c>
      <c r="H1755" s="7">
        <f>ведомство!K2468+ведомство!K1762+ведомство!K2528+ведомство!K2798</f>
        <v>232867.53036999999</v>
      </c>
      <c r="I1755" s="31">
        <f t="shared" si="836"/>
        <v>73.732744122658744</v>
      </c>
      <c r="J1755" s="31">
        <f t="shared" si="837"/>
        <v>99.131860296964518</v>
      </c>
    </row>
    <row r="1756" spans="1:10">
      <c r="A1756" s="43" t="s">
        <v>152</v>
      </c>
      <c r="B1756" s="44" t="s">
        <v>792</v>
      </c>
      <c r="C1756" s="44" t="s">
        <v>153</v>
      </c>
      <c r="D1756" s="31">
        <v>110787.3</v>
      </c>
      <c r="E1756" s="31">
        <f>E1757</f>
        <v>112187.32</v>
      </c>
      <c r="F1756" s="31">
        <f t="shared" ref="F1756:H1756" si="846">F1757</f>
        <v>85361.084999999992</v>
      </c>
      <c r="G1756" s="31">
        <f t="shared" si="846"/>
        <v>85161.065000000002</v>
      </c>
      <c r="H1756" s="7">
        <f t="shared" si="846"/>
        <v>78702.401049999986</v>
      </c>
      <c r="I1756" s="31">
        <f t="shared" si="836"/>
        <v>70.152670595928285</v>
      </c>
      <c r="J1756" s="31">
        <f t="shared" si="837"/>
        <v>92.199391619729283</v>
      </c>
    </row>
    <row r="1757" spans="1:10" ht="25.5">
      <c r="A1757" s="43" t="s">
        <v>154</v>
      </c>
      <c r="B1757" s="44" t="s">
        <v>792</v>
      </c>
      <c r="C1757" s="44" t="s">
        <v>155</v>
      </c>
      <c r="D1757" s="31">
        <v>110787.3</v>
      </c>
      <c r="E1757" s="31">
        <f>ведомство!H2470+ведомство!H2530+ведомство!H1764+ведомство!H2800</f>
        <v>112187.32</v>
      </c>
      <c r="F1757" s="31">
        <f>ведомство!I2470+ведомство!I2530+ведомство!I1764+ведомство!I2800</f>
        <v>85361.084999999992</v>
      </c>
      <c r="G1757" s="31">
        <f>ведомство!J2470+ведомство!J2530+ведомство!J1764+ведомство!J2800</f>
        <v>85161.065000000002</v>
      </c>
      <c r="H1757" s="7">
        <f>ведомство!K2470+ведомство!K2530+ведомство!K1764+ведомство!K2800</f>
        <v>78702.401049999986</v>
      </c>
      <c r="I1757" s="31">
        <f t="shared" si="836"/>
        <v>70.152670595928285</v>
      </c>
      <c r="J1757" s="31">
        <f t="shared" si="837"/>
        <v>92.199391619729283</v>
      </c>
    </row>
    <row r="1758" spans="1:10">
      <c r="A1758" s="43" t="s">
        <v>160</v>
      </c>
      <c r="B1758" s="44" t="s">
        <v>792</v>
      </c>
      <c r="C1758" s="44" t="s">
        <v>161</v>
      </c>
      <c r="D1758" s="31">
        <v>1831.8</v>
      </c>
      <c r="E1758" s="31">
        <f>E1759</f>
        <v>1831.8</v>
      </c>
      <c r="F1758" s="31">
        <f t="shared" ref="F1758:H1758" si="847">F1759</f>
        <v>1672.675</v>
      </c>
      <c r="G1758" s="31">
        <f t="shared" si="847"/>
        <v>1606.675</v>
      </c>
      <c r="H1758" s="7">
        <f t="shared" si="847"/>
        <v>1449.5886700000001</v>
      </c>
      <c r="I1758" s="31">
        <f t="shared" si="836"/>
        <v>79.134658259635344</v>
      </c>
      <c r="J1758" s="31">
        <f t="shared" si="837"/>
        <v>86.662900443899744</v>
      </c>
    </row>
    <row r="1759" spans="1:10">
      <c r="A1759" s="43" t="s">
        <v>162</v>
      </c>
      <c r="B1759" s="44" t="s">
        <v>792</v>
      </c>
      <c r="C1759" s="44" t="s">
        <v>163</v>
      </c>
      <c r="D1759" s="31">
        <v>1831.8</v>
      </c>
      <c r="E1759" s="31">
        <f>ведомство!H2802+ведомство!H2532+ведомство!H2472+ведомство!H1766</f>
        <v>1831.8</v>
      </c>
      <c r="F1759" s="31">
        <f>ведомство!I2802+ведомство!I2532+ведомство!I2472+ведомство!I1766</f>
        <v>1672.675</v>
      </c>
      <c r="G1759" s="31">
        <f>ведомство!J2802+ведомство!J2532+ведомство!J2472+ведомство!J1766</f>
        <v>1606.675</v>
      </c>
      <c r="H1759" s="7">
        <f>ведомство!K2802+ведомство!K2532+ведомство!K2472+ведомство!K1766</f>
        <v>1449.5886700000001</v>
      </c>
      <c r="I1759" s="31">
        <f t="shared" si="836"/>
        <v>79.134658259635344</v>
      </c>
      <c r="J1759" s="31">
        <f t="shared" si="837"/>
        <v>86.662900443899744</v>
      </c>
    </row>
    <row r="1760" spans="1:10">
      <c r="A1760" s="43" t="s">
        <v>275</v>
      </c>
      <c r="B1760" s="44" t="s">
        <v>1030</v>
      </c>
      <c r="C1760" s="44" t="s">
        <v>0</v>
      </c>
      <c r="D1760" s="31">
        <v>8122.9</v>
      </c>
      <c r="E1760" s="31">
        <f>E1761</f>
        <v>6122.9</v>
      </c>
      <c r="F1760" s="31">
        <f t="shared" ref="F1760:H1761" si="848">F1761</f>
        <v>4080</v>
      </c>
      <c r="G1760" s="31">
        <f t="shared" si="848"/>
        <v>3850</v>
      </c>
      <c r="H1760" s="7">
        <f t="shared" si="848"/>
        <v>3783.7814699999999</v>
      </c>
      <c r="I1760" s="31">
        <f t="shared" si="836"/>
        <v>61.797211615410994</v>
      </c>
      <c r="J1760" s="31">
        <f t="shared" si="837"/>
        <v>92.73974191176471</v>
      </c>
    </row>
    <row r="1761" spans="1:10">
      <c r="A1761" s="43" t="s">
        <v>152</v>
      </c>
      <c r="B1761" s="44" t="s">
        <v>1030</v>
      </c>
      <c r="C1761" s="44" t="s">
        <v>153</v>
      </c>
      <c r="D1761" s="31">
        <v>8122.9</v>
      </c>
      <c r="E1761" s="31">
        <f>E1762</f>
        <v>6122.9</v>
      </c>
      <c r="F1761" s="31">
        <f t="shared" si="848"/>
        <v>4080</v>
      </c>
      <c r="G1761" s="31">
        <f t="shared" si="848"/>
        <v>3850</v>
      </c>
      <c r="H1761" s="7">
        <f t="shared" si="848"/>
        <v>3783.7814699999999</v>
      </c>
      <c r="I1761" s="31">
        <f t="shared" si="836"/>
        <v>61.797211615410994</v>
      </c>
      <c r="J1761" s="31">
        <f t="shared" si="837"/>
        <v>92.73974191176471</v>
      </c>
    </row>
    <row r="1762" spans="1:10" ht="25.5">
      <c r="A1762" s="43" t="s">
        <v>154</v>
      </c>
      <c r="B1762" s="44" t="s">
        <v>1030</v>
      </c>
      <c r="C1762" s="44" t="s">
        <v>155</v>
      </c>
      <c r="D1762" s="31">
        <v>8122.9</v>
      </c>
      <c r="E1762" s="31">
        <f>ведомство!H2475</f>
        <v>6122.9</v>
      </c>
      <c r="F1762" s="31">
        <f>ведомство!I2475</f>
        <v>4080</v>
      </c>
      <c r="G1762" s="31">
        <f>ведомство!J2475</f>
        <v>3850</v>
      </c>
      <c r="H1762" s="7">
        <f>ведомство!K2475</f>
        <v>3783.7814699999999</v>
      </c>
      <c r="I1762" s="31">
        <f t="shared" si="836"/>
        <v>61.797211615410994</v>
      </c>
      <c r="J1762" s="31">
        <f t="shared" si="837"/>
        <v>92.73974191176471</v>
      </c>
    </row>
    <row r="1763" spans="1:10">
      <c r="A1763" s="43" t="s">
        <v>128</v>
      </c>
      <c r="B1763" s="44" t="s">
        <v>793</v>
      </c>
      <c r="C1763" s="44" t="s">
        <v>0</v>
      </c>
      <c r="D1763" s="31">
        <v>313575.09999999998</v>
      </c>
      <c r="E1763" s="31">
        <f>E1764+E1766+E1768+E1770</f>
        <v>316466.40000000002</v>
      </c>
      <c r="F1763" s="31">
        <f t="shared" ref="F1763:H1763" si="849">F1764+F1766+F1768+F1770</f>
        <v>188215.97939999998</v>
      </c>
      <c r="G1763" s="31">
        <f t="shared" si="849"/>
        <v>187093.8211</v>
      </c>
      <c r="H1763" s="7">
        <f t="shared" si="849"/>
        <v>180448.59590000001</v>
      </c>
      <c r="I1763" s="31">
        <f t="shared" si="836"/>
        <v>57.019827665749034</v>
      </c>
      <c r="J1763" s="31">
        <f t="shared" si="837"/>
        <v>95.873154062284698</v>
      </c>
    </row>
    <row r="1764" spans="1:10" ht="38.25">
      <c r="A1764" s="43" t="s">
        <v>148</v>
      </c>
      <c r="B1764" s="44" t="s">
        <v>793</v>
      </c>
      <c r="C1764" s="44" t="s">
        <v>149</v>
      </c>
      <c r="D1764" s="31">
        <v>108220.4</v>
      </c>
      <c r="E1764" s="31">
        <f>E1765</f>
        <v>108220.4</v>
      </c>
      <c r="F1764" s="31">
        <f t="shared" ref="F1764:H1764" si="850">F1765</f>
        <v>77222.929399999994</v>
      </c>
      <c r="G1764" s="31">
        <f t="shared" si="850"/>
        <v>76731.967300000004</v>
      </c>
      <c r="H1764" s="7">
        <f t="shared" si="850"/>
        <v>74940.702799999999</v>
      </c>
      <c r="I1764" s="31">
        <f t="shared" si="836"/>
        <v>69.24822196184823</v>
      </c>
      <c r="J1764" s="31">
        <f t="shared" si="837"/>
        <v>97.044625711906761</v>
      </c>
    </row>
    <row r="1765" spans="1:10">
      <c r="A1765" s="43" t="s">
        <v>323</v>
      </c>
      <c r="B1765" s="44" t="s">
        <v>793</v>
      </c>
      <c r="C1765" s="44" t="s">
        <v>324</v>
      </c>
      <c r="D1765" s="31">
        <v>108220.4</v>
      </c>
      <c r="E1765" s="31">
        <f>ведомство!H2535</f>
        <v>108220.4</v>
      </c>
      <c r="F1765" s="31">
        <f>ведомство!I2535</f>
        <v>77222.929399999994</v>
      </c>
      <c r="G1765" s="31">
        <f>ведомство!J2535</f>
        <v>76731.967300000004</v>
      </c>
      <c r="H1765" s="7">
        <f>ведомство!K2535</f>
        <v>74940.702799999999</v>
      </c>
      <c r="I1765" s="31">
        <f t="shared" si="836"/>
        <v>69.24822196184823</v>
      </c>
      <c r="J1765" s="31">
        <f t="shared" si="837"/>
        <v>97.044625711906761</v>
      </c>
    </row>
    <row r="1766" spans="1:10">
      <c r="A1766" s="43" t="s">
        <v>152</v>
      </c>
      <c r="B1766" s="44" t="s">
        <v>793</v>
      </c>
      <c r="C1766" s="44" t="s">
        <v>153</v>
      </c>
      <c r="D1766" s="31">
        <v>165329.5</v>
      </c>
      <c r="E1766" s="31">
        <f>E1767</f>
        <v>165329.5</v>
      </c>
      <c r="F1766" s="31">
        <f t="shared" ref="F1766:H1766" si="851">F1767</f>
        <v>80619.199999999997</v>
      </c>
      <c r="G1766" s="31">
        <f t="shared" si="851"/>
        <v>80148.645999999993</v>
      </c>
      <c r="H1766" s="7">
        <f t="shared" si="851"/>
        <v>75820.045299999998</v>
      </c>
      <c r="I1766" s="31">
        <f t="shared" si="836"/>
        <v>45.859961652336693</v>
      </c>
      <c r="J1766" s="31">
        <f t="shared" si="837"/>
        <v>94.047131824676995</v>
      </c>
    </row>
    <row r="1767" spans="1:10" ht="25.5">
      <c r="A1767" s="43" t="s">
        <v>154</v>
      </c>
      <c r="B1767" s="44" t="s">
        <v>793</v>
      </c>
      <c r="C1767" s="44" t="s">
        <v>155</v>
      </c>
      <c r="D1767" s="31">
        <v>165329.5</v>
      </c>
      <c r="E1767" s="31">
        <f>ведомство!H2537</f>
        <v>165329.5</v>
      </c>
      <c r="F1767" s="31">
        <f>ведомство!I2537</f>
        <v>80619.199999999997</v>
      </c>
      <c r="G1767" s="31">
        <f>ведомство!J2537</f>
        <v>80148.645999999993</v>
      </c>
      <c r="H1767" s="7">
        <f>ведомство!K2537</f>
        <v>75820.045299999998</v>
      </c>
      <c r="I1767" s="31">
        <f t="shared" si="836"/>
        <v>45.859961652336693</v>
      </c>
      <c r="J1767" s="31">
        <f t="shared" si="837"/>
        <v>94.047131824676995</v>
      </c>
    </row>
    <row r="1768" spans="1:10" ht="25.5">
      <c r="A1768" s="43" t="s">
        <v>130</v>
      </c>
      <c r="B1768" s="44" t="s">
        <v>793</v>
      </c>
      <c r="C1768" s="44" t="s">
        <v>131</v>
      </c>
      <c r="D1768" s="31">
        <v>31374</v>
      </c>
      <c r="E1768" s="31">
        <f>E1769</f>
        <v>34265.300000000003</v>
      </c>
      <c r="F1768" s="31">
        <f t="shared" ref="F1768:H1768" si="852">F1769</f>
        <v>25286.7</v>
      </c>
      <c r="G1768" s="31">
        <f t="shared" si="852"/>
        <v>25286.7</v>
      </c>
      <c r="H1768" s="7">
        <f t="shared" si="852"/>
        <v>25286.7</v>
      </c>
      <c r="I1768" s="31">
        <f t="shared" si="836"/>
        <v>73.796814853510696</v>
      </c>
      <c r="J1768" s="31">
        <f t="shared" si="837"/>
        <v>100</v>
      </c>
    </row>
    <row r="1769" spans="1:10">
      <c r="A1769" s="43" t="s">
        <v>132</v>
      </c>
      <c r="B1769" s="44" t="s">
        <v>793</v>
      </c>
      <c r="C1769" s="44" t="s">
        <v>133</v>
      </c>
      <c r="D1769" s="31">
        <v>31374</v>
      </c>
      <c r="E1769" s="31">
        <f>ведомство!H1769</f>
        <v>34265.300000000003</v>
      </c>
      <c r="F1769" s="31">
        <f>ведомство!I1769</f>
        <v>25286.7</v>
      </c>
      <c r="G1769" s="31">
        <f>ведомство!J1769</f>
        <v>25286.7</v>
      </c>
      <c r="H1769" s="7">
        <f>ведомство!K1769</f>
        <v>25286.7</v>
      </c>
      <c r="I1769" s="31">
        <f t="shared" si="836"/>
        <v>73.796814853510696</v>
      </c>
      <c r="J1769" s="31">
        <f t="shared" si="837"/>
        <v>100</v>
      </c>
    </row>
    <row r="1770" spans="1:10">
      <c r="A1770" s="43" t="s">
        <v>160</v>
      </c>
      <c r="B1770" s="44" t="s">
        <v>793</v>
      </c>
      <c r="C1770" s="44" t="s">
        <v>161</v>
      </c>
      <c r="D1770" s="31">
        <v>8651.2000000000007</v>
      </c>
      <c r="E1770" s="31">
        <f>E1771+E1772</f>
        <v>8651.1999999999989</v>
      </c>
      <c r="F1770" s="31">
        <f t="shared" ref="F1770:H1770" si="853">F1771+F1772</f>
        <v>5087.1499999999996</v>
      </c>
      <c r="G1770" s="31">
        <f t="shared" si="853"/>
        <v>4926.5077999999994</v>
      </c>
      <c r="H1770" s="7">
        <f t="shared" si="853"/>
        <v>4401.1477999999997</v>
      </c>
      <c r="I1770" s="31">
        <f t="shared" si="836"/>
        <v>50.873263824671724</v>
      </c>
      <c r="J1770" s="31">
        <f t="shared" si="837"/>
        <v>86.514999557709132</v>
      </c>
    </row>
    <row r="1771" spans="1:10">
      <c r="A1771" s="43" t="s">
        <v>277</v>
      </c>
      <c r="B1771" s="44" t="s">
        <v>793</v>
      </c>
      <c r="C1771" s="44" t="s">
        <v>278</v>
      </c>
      <c r="D1771" s="31">
        <v>6</v>
      </c>
      <c r="E1771" s="31">
        <f>ведомство!H2539</f>
        <v>98.357799999999997</v>
      </c>
      <c r="F1771" s="31">
        <f>ведомство!I2539</f>
        <v>98.357799999999997</v>
      </c>
      <c r="G1771" s="31">
        <f>ведомство!J2539</f>
        <v>98.357799999999997</v>
      </c>
      <c r="H1771" s="7">
        <f>ведомство!K2539</f>
        <v>98.357799999999997</v>
      </c>
      <c r="I1771" s="31">
        <f t="shared" si="836"/>
        <v>100</v>
      </c>
      <c r="J1771" s="31">
        <f t="shared" si="837"/>
        <v>100</v>
      </c>
    </row>
    <row r="1772" spans="1:10">
      <c r="A1772" s="43" t="s">
        <v>162</v>
      </c>
      <c r="B1772" s="44" t="s">
        <v>793</v>
      </c>
      <c r="C1772" s="44" t="s">
        <v>163</v>
      </c>
      <c r="D1772" s="31">
        <v>8645.2000000000007</v>
      </c>
      <c r="E1772" s="31">
        <f>ведомство!H2540</f>
        <v>8552.8421999999991</v>
      </c>
      <c r="F1772" s="31">
        <f>ведомство!I2540</f>
        <v>4988.7921999999999</v>
      </c>
      <c r="G1772" s="31">
        <f>ведомство!J2540</f>
        <v>4828.1499999999996</v>
      </c>
      <c r="H1772" s="7">
        <f>ведомство!K2540</f>
        <v>4302.79</v>
      </c>
      <c r="I1772" s="31">
        <f t="shared" si="836"/>
        <v>50.308305699829234</v>
      </c>
      <c r="J1772" s="31">
        <f t="shared" si="837"/>
        <v>86.249132605683599</v>
      </c>
    </row>
    <row r="1773" spans="1:10">
      <c r="A1773" s="43" t="s">
        <v>1141</v>
      </c>
      <c r="B1773" s="44" t="s">
        <v>1142</v>
      </c>
      <c r="C1773" s="44" t="s">
        <v>0</v>
      </c>
      <c r="D1773" s="31">
        <v>83326.5</v>
      </c>
      <c r="E1773" s="31">
        <f>E1774</f>
        <v>83326.5</v>
      </c>
      <c r="F1773" s="31">
        <f t="shared" ref="F1773:H1774" si="854">F1774</f>
        <v>56271.1</v>
      </c>
      <c r="G1773" s="31">
        <f t="shared" si="854"/>
        <v>56271.1</v>
      </c>
      <c r="H1773" s="7">
        <f t="shared" si="854"/>
        <v>55938.036870000004</v>
      </c>
      <c r="I1773" s="31">
        <f t="shared" si="836"/>
        <v>67.131148998217867</v>
      </c>
      <c r="J1773" s="31">
        <f t="shared" si="837"/>
        <v>99.408109793481927</v>
      </c>
    </row>
    <row r="1774" spans="1:10">
      <c r="A1774" s="43" t="s">
        <v>152</v>
      </c>
      <c r="B1774" s="44" t="s">
        <v>1142</v>
      </c>
      <c r="C1774" s="44" t="s">
        <v>153</v>
      </c>
      <c r="D1774" s="31">
        <v>83326.5</v>
      </c>
      <c r="E1774" s="31">
        <f>E1775</f>
        <v>83326.5</v>
      </c>
      <c r="F1774" s="31">
        <f t="shared" si="854"/>
        <v>56271.1</v>
      </c>
      <c r="G1774" s="31">
        <f t="shared" si="854"/>
        <v>56271.1</v>
      </c>
      <c r="H1774" s="7">
        <f t="shared" si="854"/>
        <v>55938.036870000004</v>
      </c>
      <c r="I1774" s="31">
        <f t="shared" si="836"/>
        <v>67.131148998217867</v>
      </c>
      <c r="J1774" s="31">
        <f t="shared" si="837"/>
        <v>99.408109793481927</v>
      </c>
    </row>
    <row r="1775" spans="1:10" ht="25.5">
      <c r="A1775" s="43" t="s">
        <v>154</v>
      </c>
      <c r="B1775" s="44" t="s">
        <v>1142</v>
      </c>
      <c r="C1775" s="44" t="s">
        <v>155</v>
      </c>
      <c r="D1775" s="31">
        <v>83326.5</v>
      </c>
      <c r="E1775" s="31">
        <f>ведомство!H2805</f>
        <v>83326.5</v>
      </c>
      <c r="F1775" s="31">
        <f>ведомство!I2805</f>
        <v>56271.1</v>
      </c>
      <c r="G1775" s="31">
        <f>ведомство!J2805</f>
        <v>56271.1</v>
      </c>
      <c r="H1775" s="7">
        <f>ведомство!K2805</f>
        <v>55938.036870000004</v>
      </c>
      <c r="I1775" s="31">
        <f t="shared" si="836"/>
        <v>67.131148998217867</v>
      </c>
      <c r="J1775" s="31">
        <f t="shared" si="837"/>
        <v>99.408109793481927</v>
      </c>
    </row>
    <row r="1776" spans="1:10">
      <c r="A1776" s="40" t="s">
        <v>0</v>
      </c>
      <c r="B1776" s="65" t="s">
        <v>0</v>
      </c>
      <c r="C1776" s="41" t="s">
        <v>0</v>
      </c>
      <c r="D1776" s="42" t="s">
        <v>0</v>
      </c>
      <c r="E1776" s="42"/>
      <c r="F1776" s="42"/>
      <c r="G1776" s="42"/>
      <c r="H1776" s="5"/>
      <c r="I1776" s="31"/>
      <c r="J1776" s="31"/>
    </row>
    <row r="1777" spans="1:10" ht="25.5">
      <c r="A1777" s="40" t="s">
        <v>197</v>
      </c>
      <c r="B1777" s="41" t="s">
        <v>198</v>
      </c>
      <c r="C1777" s="41" t="s">
        <v>0</v>
      </c>
      <c r="D1777" s="42">
        <v>136504.79999999999</v>
      </c>
      <c r="E1777" s="42">
        <f>E1778+E1781+E1784+E1787</f>
        <v>136504.79999999999</v>
      </c>
      <c r="F1777" s="42">
        <f t="shared" ref="F1777:H1777" si="855">F1778+F1781+F1784+F1787</f>
        <v>120651.75226000001</v>
      </c>
      <c r="G1777" s="42">
        <f t="shared" si="855"/>
        <v>120651.75226000001</v>
      </c>
      <c r="H1777" s="5">
        <f t="shared" si="855"/>
        <v>93592.656259999989</v>
      </c>
      <c r="I1777" s="42">
        <f t="shared" si="836"/>
        <v>68.563637513113079</v>
      </c>
      <c r="J1777" s="42">
        <f t="shared" si="837"/>
        <v>77.572562774149617</v>
      </c>
    </row>
    <row r="1778" spans="1:10" ht="25.5">
      <c r="A1778" s="43" t="s">
        <v>199</v>
      </c>
      <c r="B1778" s="44" t="s">
        <v>200</v>
      </c>
      <c r="C1778" s="44" t="s">
        <v>0</v>
      </c>
      <c r="D1778" s="31">
        <v>42456</v>
      </c>
      <c r="E1778" s="31">
        <f>E1779</f>
        <v>42456</v>
      </c>
      <c r="F1778" s="31">
        <f t="shared" ref="F1778:H1779" si="856">F1779</f>
        <v>42456</v>
      </c>
      <c r="G1778" s="31">
        <f t="shared" si="856"/>
        <v>42456</v>
      </c>
      <c r="H1778" s="7">
        <f t="shared" si="856"/>
        <v>27754.52</v>
      </c>
      <c r="I1778" s="31">
        <f t="shared" si="836"/>
        <v>65.372432636140942</v>
      </c>
      <c r="J1778" s="31">
        <f t="shared" si="837"/>
        <v>65.372432636140942</v>
      </c>
    </row>
    <row r="1779" spans="1:10">
      <c r="A1779" s="43" t="s">
        <v>105</v>
      </c>
      <c r="B1779" s="44" t="s">
        <v>200</v>
      </c>
      <c r="C1779" s="44" t="s">
        <v>106</v>
      </c>
      <c r="D1779" s="31">
        <v>42456</v>
      </c>
      <c r="E1779" s="31">
        <f>E1780</f>
        <v>42456</v>
      </c>
      <c r="F1779" s="31">
        <f t="shared" si="856"/>
        <v>42456</v>
      </c>
      <c r="G1779" s="31">
        <f t="shared" si="856"/>
        <v>42456</v>
      </c>
      <c r="H1779" s="7">
        <f t="shared" si="856"/>
        <v>27754.52</v>
      </c>
      <c r="I1779" s="31">
        <f t="shared" si="836"/>
        <v>65.372432636140942</v>
      </c>
      <c r="J1779" s="31">
        <f t="shared" si="837"/>
        <v>65.372432636140942</v>
      </c>
    </row>
    <row r="1780" spans="1:10">
      <c r="A1780" s="43" t="s">
        <v>144</v>
      </c>
      <c r="B1780" s="44" t="s">
        <v>200</v>
      </c>
      <c r="C1780" s="44" t="s">
        <v>145</v>
      </c>
      <c r="D1780" s="31">
        <v>42456</v>
      </c>
      <c r="E1780" s="31">
        <f>ведомство!H1419+ведомство!H171</f>
        <v>42456</v>
      </c>
      <c r="F1780" s="31">
        <f>ведомство!I1419+ведомство!I171</f>
        <v>42456</v>
      </c>
      <c r="G1780" s="31">
        <f>ведомство!J1419+ведомство!J171</f>
        <v>42456</v>
      </c>
      <c r="H1780" s="7">
        <f>ведомство!K1419+ведомство!K171</f>
        <v>27754.52</v>
      </c>
      <c r="I1780" s="31">
        <f t="shared" si="836"/>
        <v>65.372432636140942</v>
      </c>
      <c r="J1780" s="31">
        <f t="shared" si="837"/>
        <v>65.372432636140942</v>
      </c>
    </row>
    <row r="1781" spans="1:10" ht="25.5">
      <c r="A1781" s="43" t="s">
        <v>113</v>
      </c>
      <c r="B1781" s="44" t="s">
        <v>223</v>
      </c>
      <c r="C1781" s="44" t="s">
        <v>0</v>
      </c>
      <c r="D1781" s="31">
        <v>2500</v>
      </c>
      <c r="E1781" s="31">
        <f>E1782</f>
        <v>2500</v>
      </c>
      <c r="F1781" s="31">
        <f t="shared" ref="F1781:H1782" si="857">F1782</f>
        <v>2500</v>
      </c>
      <c r="G1781" s="31">
        <f t="shared" si="857"/>
        <v>2500</v>
      </c>
      <c r="H1781" s="7">
        <f t="shared" si="857"/>
        <v>2500</v>
      </c>
      <c r="I1781" s="31">
        <f t="shared" si="836"/>
        <v>100</v>
      </c>
      <c r="J1781" s="31">
        <f t="shared" si="837"/>
        <v>100</v>
      </c>
    </row>
    <row r="1782" spans="1:10">
      <c r="A1782" s="43" t="s">
        <v>115</v>
      </c>
      <c r="B1782" s="44" t="s">
        <v>223</v>
      </c>
      <c r="C1782" s="44" t="s">
        <v>116</v>
      </c>
      <c r="D1782" s="31">
        <v>2500</v>
      </c>
      <c r="E1782" s="31">
        <f>E1783</f>
        <v>2500</v>
      </c>
      <c r="F1782" s="31">
        <f t="shared" si="857"/>
        <v>2500</v>
      </c>
      <c r="G1782" s="31">
        <f t="shared" si="857"/>
        <v>2500</v>
      </c>
      <c r="H1782" s="7">
        <f t="shared" si="857"/>
        <v>2500</v>
      </c>
      <c r="I1782" s="31">
        <f t="shared" si="836"/>
        <v>100</v>
      </c>
      <c r="J1782" s="31">
        <f t="shared" si="837"/>
        <v>100</v>
      </c>
    </row>
    <row r="1783" spans="1:10" ht="63.75">
      <c r="A1783" s="43" t="s">
        <v>117</v>
      </c>
      <c r="B1783" s="44" t="s">
        <v>223</v>
      </c>
      <c r="C1783" s="44" t="s">
        <v>118</v>
      </c>
      <c r="D1783" s="31">
        <v>2500</v>
      </c>
      <c r="E1783" s="31">
        <f>ведомство!H236</f>
        <v>2500</v>
      </c>
      <c r="F1783" s="31">
        <f>ведомство!I236</f>
        <v>2500</v>
      </c>
      <c r="G1783" s="31">
        <f>ведомство!J236</f>
        <v>2500</v>
      </c>
      <c r="H1783" s="7">
        <f>ведомство!K236</f>
        <v>2500</v>
      </c>
      <c r="I1783" s="31">
        <f t="shared" si="836"/>
        <v>100</v>
      </c>
      <c r="J1783" s="31">
        <f t="shared" si="837"/>
        <v>100</v>
      </c>
    </row>
    <row r="1784" spans="1:10">
      <c r="A1784" s="43" t="s">
        <v>142</v>
      </c>
      <c r="B1784" s="44" t="s">
        <v>201</v>
      </c>
      <c r="C1784" s="44" t="s">
        <v>0</v>
      </c>
      <c r="D1784" s="31">
        <v>49548.800000000003</v>
      </c>
      <c r="E1784" s="31">
        <f>E1785</f>
        <v>49548.800000000003</v>
      </c>
      <c r="F1784" s="31">
        <f t="shared" ref="F1784:H1785" si="858">F1785</f>
        <v>41695.752260000001</v>
      </c>
      <c r="G1784" s="31">
        <f t="shared" si="858"/>
        <v>41695.752260000001</v>
      </c>
      <c r="H1784" s="7">
        <f t="shared" si="858"/>
        <v>41695.752260000001</v>
      </c>
      <c r="I1784" s="31">
        <f t="shared" si="836"/>
        <v>84.150882079888916</v>
      </c>
      <c r="J1784" s="31">
        <f t="shared" si="837"/>
        <v>100</v>
      </c>
    </row>
    <row r="1785" spans="1:10">
      <c r="A1785" s="43" t="s">
        <v>105</v>
      </c>
      <c r="B1785" s="44" t="s">
        <v>201</v>
      </c>
      <c r="C1785" s="44" t="s">
        <v>106</v>
      </c>
      <c r="D1785" s="31">
        <v>49548.800000000003</v>
      </c>
      <c r="E1785" s="31">
        <f>E1786</f>
        <v>49548.800000000003</v>
      </c>
      <c r="F1785" s="31">
        <f t="shared" si="858"/>
        <v>41695.752260000001</v>
      </c>
      <c r="G1785" s="31">
        <f t="shared" si="858"/>
        <v>41695.752260000001</v>
      </c>
      <c r="H1785" s="7">
        <f t="shared" si="858"/>
        <v>41695.752260000001</v>
      </c>
      <c r="I1785" s="31">
        <f t="shared" si="836"/>
        <v>84.150882079888916</v>
      </c>
      <c r="J1785" s="31">
        <f t="shared" si="837"/>
        <v>100</v>
      </c>
    </row>
    <row r="1786" spans="1:10">
      <c r="A1786" s="43" t="s">
        <v>144</v>
      </c>
      <c r="B1786" s="44" t="s">
        <v>201</v>
      </c>
      <c r="C1786" s="44" t="s">
        <v>145</v>
      </c>
      <c r="D1786" s="31">
        <v>49548.800000000003</v>
      </c>
      <c r="E1786" s="31">
        <f>ведомство!H174+ведомство!H265</f>
        <v>49548.800000000003</v>
      </c>
      <c r="F1786" s="31">
        <f>ведомство!I174+ведомство!I265</f>
        <v>41695.752260000001</v>
      </c>
      <c r="G1786" s="31">
        <f>ведомство!J174+ведомство!J265</f>
        <v>41695.752260000001</v>
      </c>
      <c r="H1786" s="7">
        <f>ведомство!K174+ведомство!K265</f>
        <v>41695.752260000001</v>
      </c>
      <c r="I1786" s="31">
        <f t="shared" si="836"/>
        <v>84.150882079888916</v>
      </c>
      <c r="J1786" s="31">
        <f t="shared" si="837"/>
        <v>100</v>
      </c>
    </row>
    <row r="1787" spans="1:10" ht="25.5">
      <c r="A1787" s="43" t="s">
        <v>645</v>
      </c>
      <c r="B1787" s="44" t="s">
        <v>646</v>
      </c>
      <c r="C1787" s="44" t="s">
        <v>0</v>
      </c>
      <c r="D1787" s="31">
        <v>42000</v>
      </c>
      <c r="E1787" s="31">
        <f>E1788</f>
        <v>42000</v>
      </c>
      <c r="F1787" s="31">
        <f t="shared" ref="F1787:H1788" si="859">F1788</f>
        <v>34000</v>
      </c>
      <c r="G1787" s="31">
        <f t="shared" si="859"/>
        <v>34000</v>
      </c>
      <c r="H1787" s="7">
        <f t="shared" si="859"/>
        <v>21642.383999999998</v>
      </c>
      <c r="I1787" s="31">
        <f t="shared" si="836"/>
        <v>51.529485714285705</v>
      </c>
      <c r="J1787" s="31">
        <f t="shared" si="837"/>
        <v>63.654070588235292</v>
      </c>
    </row>
    <row r="1788" spans="1:10">
      <c r="A1788" s="43" t="s">
        <v>105</v>
      </c>
      <c r="B1788" s="44" t="s">
        <v>646</v>
      </c>
      <c r="C1788" s="44" t="s">
        <v>106</v>
      </c>
      <c r="D1788" s="31">
        <v>42000</v>
      </c>
      <c r="E1788" s="31">
        <f>E1789</f>
        <v>42000</v>
      </c>
      <c r="F1788" s="31">
        <f t="shared" si="859"/>
        <v>34000</v>
      </c>
      <c r="G1788" s="31">
        <f t="shared" si="859"/>
        <v>34000</v>
      </c>
      <c r="H1788" s="7">
        <f t="shared" si="859"/>
        <v>21642.383999999998</v>
      </c>
      <c r="I1788" s="31">
        <f t="shared" si="836"/>
        <v>51.529485714285705</v>
      </c>
      <c r="J1788" s="31">
        <f t="shared" si="837"/>
        <v>63.654070588235292</v>
      </c>
    </row>
    <row r="1789" spans="1:10">
      <c r="A1789" s="43" t="s">
        <v>144</v>
      </c>
      <c r="B1789" s="44" t="s">
        <v>646</v>
      </c>
      <c r="C1789" s="44" t="s">
        <v>145</v>
      </c>
      <c r="D1789" s="31">
        <v>42000</v>
      </c>
      <c r="E1789" s="31">
        <f>ведомство!H1422</f>
        <v>42000</v>
      </c>
      <c r="F1789" s="31">
        <f>ведомство!I1422</f>
        <v>34000</v>
      </c>
      <c r="G1789" s="31">
        <f>ведомство!J1422</f>
        <v>34000</v>
      </c>
      <c r="H1789" s="7">
        <f>ведомство!K1422</f>
        <v>21642.383999999998</v>
      </c>
      <c r="I1789" s="31">
        <f t="shared" si="836"/>
        <v>51.529485714285705</v>
      </c>
      <c r="J1789" s="31">
        <f t="shared" si="837"/>
        <v>63.654070588235292</v>
      </c>
    </row>
    <row r="1790" spans="1:10">
      <c r="A1790" s="40" t="s">
        <v>0</v>
      </c>
      <c r="B1790" s="65" t="s">
        <v>0</v>
      </c>
      <c r="C1790" s="41" t="s">
        <v>0</v>
      </c>
      <c r="D1790" s="42" t="s">
        <v>0</v>
      </c>
      <c r="E1790" s="42"/>
      <c r="F1790" s="42"/>
      <c r="G1790" s="42"/>
      <c r="H1790" s="5"/>
      <c r="I1790" s="31"/>
      <c r="J1790" s="31"/>
    </row>
    <row r="1791" spans="1:10">
      <c r="A1791" s="40" t="s">
        <v>1163</v>
      </c>
      <c r="B1791" s="44" t="s">
        <v>0</v>
      </c>
      <c r="C1791" s="44" t="s">
        <v>0</v>
      </c>
      <c r="D1791" s="42">
        <v>3140878.5</v>
      </c>
      <c r="E1791" s="42">
        <f>E1793</f>
        <v>3140878.4406700004</v>
      </c>
      <c r="F1791" s="42">
        <f t="shared" ref="F1791:H1791" si="860">F1793</f>
        <v>1344223.3212600001</v>
      </c>
      <c r="G1791" s="42">
        <f t="shared" si="860"/>
        <v>1344223.3212600001</v>
      </c>
      <c r="H1791" s="5">
        <f t="shared" si="860"/>
        <v>1344223.3212600001</v>
      </c>
      <c r="I1791" s="42">
        <f t="shared" si="836"/>
        <v>42.797686909947892</v>
      </c>
      <c r="J1791" s="42">
        <f t="shared" si="837"/>
        <v>100</v>
      </c>
    </row>
    <row r="1792" spans="1:10">
      <c r="A1792" s="40" t="s">
        <v>0</v>
      </c>
      <c r="B1792" s="65" t="s">
        <v>0</v>
      </c>
      <c r="C1792" s="41" t="s">
        <v>0</v>
      </c>
      <c r="D1792" s="42" t="s">
        <v>0</v>
      </c>
      <c r="E1792" s="42"/>
      <c r="F1792" s="42"/>
      <c r="G1792" s="42"/>
      <c r="H1792" s="5"/>
      <c r="I1792" s="31"/>
      <c r="J1792" s="31"/>
    </row>
    <row r="1793" spans="1:10" ht="51">
      <c r="A1793" s="40" t="s">
        <v>178</v>
      </c>
      <c r="B1793" s="41" t="s">
        <v>179</v>
      </c>
      <c r="C1793" s="41" t="s">
        <v>0</v>
      </c>
      <c r="D1793" s="42">
        <v>3140878.5</v>
      </c>
      <c r="E1793" s="42">
        <f>E1794+E1806+E1816</f>
        <v>3140878.4406700004</v>
      </c>
      <c r="F1793" s="42">
        <f t="shared" ref="F1793:H1793" si="861">F1794+F1806+F1816</f>
        <v>1344223.3212600001</v>
      </c>
      <c r="G1793" s="42">
        <f t="shared" si="861"/>
        <v>1344223.3212600001</v>
      </c>
      <c r="H1793" s="5">
        <f t="shared" si="861"/>
        <v>1344223.3212600001</v>
      </c>
      <c r="I1793" s="42">
        <f t="shared" si="836"/>
        <v>42.797686909947892</v>
      </c>
      <c r="J1793" s="42">
        <f t="shared" si="837"/>
        <v>100</v>
      </c>
    </row>
    <row r="1794" spans="1:10">
      <c r="A1794" s="40" t="s">
        <v>252</v>
      </c>
      <c r="B1794" s="41" t="s">
        <v>253</v>
      </c>
      <c r="C1794" s="41" t="s">
        <v>0</v>
      </c>
      <c r="D1794" s="42">
        <v>82580.2</v>
      </c>
      <c r="E1794" s="42">
        <f>E1795+E1800</f>
        <v>82580.2</v>
      </c>
      <c r="F1794" s="42">
        <f t="shared" ref="F1794:H1794" si="862">F1795+F1800</f>
        <v>0</v>
      </c>
      <c r="G1794" s="42">
        <f t="shared" si="862"/>
        <v>0</v>
      </c>
      <c r="H1794" s="5">
        <f t="shared" si="862"/>
        <v>0</v>
      </c>
      <c r="I1794" s="42">
        <f t="shared" si="836"/>
        <v>0</v>
      </c>
      <c r="J1794" s="42">
        <v>0</v>
      </c>
    </row>
    <row r="1795" spans="1:10" ht="38.25">
      <c r="A1795" s="43" t="s">
        <v>254</v>
      </c>
      <c r="B1795" s="44" t="s">
        <v>255</v>
      </c>
      <c r="C1795" s="44" t="s">
        <v>0</v>
      </c>
      <c r="D1795" s="31">
        <v>41423.199999999997</v>
      </c>
      <c r="E1795" s="31">
        <f>E1796+E1798</f>
        <v>41423.199999999997</v>
      </c>
      <c r="F1795" s="31">
        <f t="shared" ref="F1795:H1795" si="863">F1796+F1798</f>
        <v>0</v>
      </c>
      <c r="G1795" s="31">
        <f t="shared" si="863"/>
        <v>0</v>
      </c>
      <c r="H1795" s="7">
        <f t="shared" si="863"/>
        <v>0</v>
      </c>
      <c r="I1795" s="31">
        <f t="shared" si="836"/>
        <v>0</v>
      </c>
      <c r="J1795" s="31">
        <v>0</v>
      </c>
    </row>
    <row r="1796" spans="1:10">
      <c r="A1796" s="43" t="s">
        <v>105</v>
      </c>
      <c r="B1796" s="44" t="s">
        <v>255</v>
      </c>
      <c r="C1796" s="44" t="s">
        <v>106</v>
      </c>
      <c r="D1796" s="31">
        <v>4982.3</v>
      </c>
      <c r="E1796" s="31">
        <f>E1797</f>
        <v>4982.2763199999999</v>
      </c>
      <c r="F1796" s="31">
        <f t="shared" ref="F1796:H1796" si="864">F1797</f>
        <v>0</v>
      </c>
      <c r="G1796" s="31">
        <f t="shared" si="864"/>
        <v>0</v>
      </c>
      <c r="H1796" s="7">
        <f t="shared" si="864"/>
        <v>0</v>
      </c>
      <c r="I1796" s="31">
        <f t="shared" si="836"/>
        <v>0</v>
      </c>
      <c r="J1796" s="31">
        <v>0</v>
      </c>
    </row>
    <row r="1797" spans="1:10">
      <c r="A1797" s="43" t="s">
        <v>144</v>
      </c>
      <c r="B1797" s="44" t="s">
        <v>255</v>
      </c>
      <c r="C1797" s="44" t="s">
        <v>145</v>
      </c>
      <c r="D1797" s="31">
        <v>4982.3</v>
      </c>
      <c r="E1797" s="31">
        <f>ведомство!H338</f>
        <v>4982.2763199999999</v>
      </c>
      <c r="F1797" s="31">
        <f>ведомство!I338</f>
        <v>0</v>
      </c>
      <c r="G1797" s="31">
        <f>ведомство!J338</f>
        <v>0</v>
      </c>
      <c r="H1797" s="7">
        <f>ведомство!K338</f>
        <v>0</v>
      </c>
      <c r="I1797" s="31">
        <f t="shared" si="836"/>
        <v>0</v>
      </c>
      <c r="J1797" s="31">
        <v>0</v>
      </c>
    </row>
    <row r="1798" spans="1:10" ht="25.5">
      <c r="A1798" s="43" t="s">
        <v>130</v>
      </c>
      <c r="B1798" s="44" t="s">
        <v>255</v>
      </c>
      <c r="C1798" s="44" t="s">
        <v>131</v>
      </c>
      <c r="D1798" s="31">
        <v>36440.9</v>
      </c>
      <c r="E1798" s="31">
        <f>E1799</f>
        <v>36440.92368</v>
      </c>
      <c r="F1798" s="31">
        <f t="shared" ref="F1798:H1798" si="865">F1799</f>
        <v>0</v>
      </c>
      <c r="G1798" s="31">
        <f t="shared" si="865"/>
        <v>0</v>
      </c>
      <c r="H1798" s="7">
        <f t="shared" si="865"/>
        <v>0</v>
      </c>
      <c r="I1798" s="31">
        <f t="shared" si="836"/>
        <v>0</v>
      </c>
      <c r="J1798" s="31">
        <v>0</v>
      </c>
    </row>
    <row r="1799" spans="1:10" ht="25.5">
      <c r="A1799" s="43" t="s">
        <v>248</v>
      </c>
      <c r="B1799" s="44" t="s">
        <v>255</v>
      </c>
      <c r="C1799" s="44" t="s">
        <v>249</v>
      </c>
      <c r="D1799" s="31">
        <v>36440.9</v>
      </c>
      <c r="E1799" s="31">
        <f>ведомство!H340</f>
        <v>36440.92368</v>
      </c>
      <c r="F1799" s="31">
        <f>ведомство!I340</f>
        <v>0</v>
      </c>
      <c r="G1799" s="31">
        <f>ведомство!J340</f>
        <v>0</v>
      </c>
      <c r="H1799" s="7">
        <f>ведомство!K340</f>
        <v>0</v>
      </c>
      <c r="I1799" s="31">
        <f t="shared" si="836"/>
        <v>0</v>
      </c>
      <c r="J1799" s="31">
        <v>0</v>
      </c>
    </row>
    <row r="1800" spans="1:10" ht="25.5">
      <c r="A1800" s="43" t="s">
        <v>256</v>
      </c>
      <c r="B1800" s="44" t="s">
        <v>257</v>
      </c>
      <c r="C1800" s="44" t="s">
        <v>0</v>
      </c>
      <c r="D1800" s="31">
        <v>41157</v>
      </c>
      <c r="E1800" s="31">
        <f>E1801+E1803</f>
        <v>41157</v>
      </c>
      <c r="F1800" s="31">
        <f t="shared" ref="F1800:H1800" si="866">F1801+F1803</f>
        <v>0</v>
      </c>
      <c r="G1800" s="31">
        <f t="shared" si="866"/>
        <v>0</v>
      </c>
      <c r="H1800" s="7">
        <f t="shared" si="866"/>
        <v>0</v>
      </c>
      <c r="I1800" s="31">
        <f t="shared" si="836"/>
        <v>0</v>
      </c>
      <c r="J1800" s="31">
        <v>0</v>
      </c>
    </row>
    <row r="1801" spans="1:10">
      <c r="A1801" s="43" t="s">
        <v>105</v>
      </c>
      <c r="B1801" s="44" t="s">
        <v>257</v>
      </c>
      <c r="C1801" s="44" t="s">
        <v>106</v>
      </c>
      <c r="D1801" s="31">
        <v>3758.5</v>
      </c>
      <c r="E1801" s="31">
        <f>E1802</f>
        <v>3758.4813899999999</v>
      </c>
      <c r="F1801" s="31">
        <f t="shared" ref="F1801:H1801" si="867">F1802</f>
        <v>0</v>
      </c>
      <c r="G1801" s="31">
        <f t="shared" si="867"/>
        <v>0</v>
      </c>
      <c r="H1801" s="7">
        <f t="shared" si="867"/>
        <v>0</v>
      </c>
      <c r="I1801" s="31">
        <f t="shared" si="836"/>
        <v>0</v>
      </c>
      <c r="J1801" s="31">
        <v>0</v>
      </c>
    </row>
    <row r="1802" spans="1:10">
      <c r="A1802" s="43" t="s">
        <v>144</v>
      </c>
      <c r="B1802" s="44" t="s">
        <v>257</v>
      </c>
      <c r="C1802" s="44" t="s">
        <v>145</v>
      </c>
      <c r="D1802" s="31">
        <v>3758.5</v>
      </c>
      <c r="E1802" s="31">
        <f>ведомство!H343</f>
        <v>3758.4813899999999</v>
      </c>
      <c r="F1802" s="31">
        <f>ведомство!I343</f>
        <v>0</v>
      </c>
      <c r="G1802" s="31">
        <f>ведомство!J343</f>
        <v>0</v>
      </c>
      <c r="H1802" s="7">
        <f>ведомство!K343</f>
        <v>0</v>
      </c>
      <c r="I1802" s="31">
        <f t="shared" si="836"/>
        <v>0</v>
      </c>
      <c r="J1802" s="31">
        <v>0</v>
      </c>
    </row>
    <row r="1803" spans="1:10" ht="25.5">
      <c r="A1803" s="43" t="s">
        <v>130</v>
      </c>
      <c r="B1803" s="44" t="s">
        <v>257</v>
      </c>
      <c r="C1803" s="44" t="s">
        <v>131</v>
      </c>
      <c r="D1803" s="31">
        <v>37398.5</v>
      </c>
      <c r="E1803" s="31">
        <f>E1804</f>
        <v>37398.518609999999</v>
      </c>
      <c r="F1803" s="31">
        <f t="shared" ref="F1803:H1803" si="868">F1804</f>
        <v>0</v>
      </c>
      <c r="G1803" s="31">
        <f t="shared" si="868"/>
        <v>0</v>
      </c>
      <c r="H1803" s="7">
        <f t="shared" si="868"/>
        <v>0</v>
      </c>
      <c r="I1803" s="31">
        <f t="shared" si="836"/>
        <v>0</v>
      </c>
      <c r="J1803" s="31">
        <v>0</v>
      </c>
    </row>
    <row r="1804" spans="1:10" ht="25.5">
      <c r="A1804" s="43" t="s">
        <v>248</v>
      </c>
      <c r="B1804" s="44" t="s">
        <v>257</v>
      </c>
      <c r="C1804" s="44" t="s">
        <v>249</v>
      </c>
      <c r="D1804" s="31">
        <v>37398.5</v>
      </c>
      <c r="E1804" s="31">
        <f>ведомство!H345</f>
        <v>37398.518609999999</v>
      </c>
      <c r="F1804" s="31">
        <f>ведомство!I345</f>
        <v>0</v>
      </c>
      <c r="G1804" s="31">
        <f>ведомство!J345</f>
        <v>0</v>
      </c>
      <c r="H1804" s="7">
        <f>ведомство!K345</f>
        <v>0</v>
      </c>
      <c r="I1804" s="31">
        <f t="shared" si="836"/>
        <v>0</v>
      </c>
      <c r="J1804" s="31">
        <v>0</v>
      </c>
    </row>
    <row r="1805" spans="1:10">
      <c r="A1805" s="40" t="s">
        <v>0</v>
      </c>
      <c r="B1805" s="65" t="s">
        <v>0</v>
      </c>
      <c r="C1805" s="41" t="s">
        <v>0</v>
      </c>
      <c r="D1805" s="42" t="s">
        <v>0</v>
      </c>
      <c r="E1805" s="42"/>
      <c r="F1805" s="42"/>
      <c r="G1805" s="42"/>
      <c r="H1805" s="5"/>
      <c r="I1805" s="31"/>
      <c r="J1805" s="31"/>
    </row>
    <row r="1806" spans="1:10">
      <c r="A1806" s="40" t="s">
        <v>180</v>
      </c>
      <c r="B1806" s="41" t="s">
        <v>181</v>
      </c>
      <c r="C1806" s="41" t="s">
        <v>0</v>
      </c>
      <c r="D1806" s="42">
        <v>2053273.8</v>
      </c>
      <c r="E1806" s="42">
        <f>E1807+E1812</f>
        <v>1859454.1032600002</v>
      </c>
      <c r="F1806" s="42">
        <f t="shared" ref="F1806:H1806" si="869">F1807+F1812</f>
        <v>480136.25190000003</v>
      </c>
      <c r="G1806" s="42">
        <f t="shared" si="869"/>
        <v>480136.25190000003</v>
      </c>
      <c r="H1806" s="5">
        <f t="shared" si="869"/>
        <v>480136.25190000003</v>
      </c>
      <c r="I1806" s="42">
        <f t="shared" ref="I1806:I1868" si="870">H1806/E1806*100</f>
        <v>25.821355367590076</v>
      </c>
      <c r="J1806" s="42">
        <f t="shared" ref="J1806:J1863" si="871">H1806/F1806*100</f>
        <v>100</v>
      </c>
    </row>
    <row r="1807" spans="1:10" ht="38.25">
      <c r="A1807" s="43" t="s">
        <v>182</v>
      </c>
      <c r="B1807" s="44" t="s">
        <v>183</v>
      </c>
      <c r="C1807" s="44" t="s">
        <v>0</v>
      </c>
      <c r="D1807" s="31">
        <v>1424187.2</v>
      </c>
      <c r="E1807" s="31">
        <f>E1808+E1810</f>
        <v>1424187.1548600001</v>
      </c>
      <c r="F1807" s="31">
        <f t="shared" ref="F1807:H1807" si="872">F1808+F1810</f>
        <v>323707.89681000001</v>
      </c>
      <c r="G1807" s="31">
        <f t="shared" si="872"/>
        <v>323707.89681000001</v>
      </c>
      <c r="H1807" s="7">
        <f t="shared" si="872"/>
        <v>323707.89681000001</v>
      </c>
      <c r="I1807" s="31">
        <f t="shared" si="870"/>
        <v>22.729308834541552</v>
      </c>
      <c r="J1807" s="31">
        <f t="shared" si="871"/>
        <v>100</v>
      </c>
    </row>
    <row r="1808" spans="1:10">
      <c r="A1808" s="43" t="s">
        <v>115</v>
      </c>
      <c r="B1808" s="44" t="s">
        <v>183</v>
      </c>
      <c r="C1808" s="44" t="s">
        <v>116</v>
      </c>
      <c r="D1808" s="31">
        <v>540604.30000000005</v>
      </c>
      <c r="E1808" s="31">
        <f>E1809</f>
        <v>540604.30000000005</v>
      </c>
      <c r="F1808" s="31">
        <f t="shared" ref="F1808:H1808" si="873">F1809</f>
        <v>2432.4383899999998</v>
      </c>
      <c r="G1808" s="31">
        <f t="shared" si="873"/>
        <v>2432.4383899999998</v>
      </c>
      <c r="H1808" s="7">
        <f t="shared" si="873"/>
        <v>2432.4383899999998</v>
      </c>
      <c r="I1808" s="31">
        <f t="shared" si="870"/>
        <v>0.44994802853029464</v>
      </c>
      <c r="J1808" s="31">
        <f t="shared" si="871"/>
        <v>100</v>
      </c>
    </row>
    <row r="1809" spans="1:10" ht="63.75">
      <c r="A1809" s="43" t="s">
        <v>117</v>
      </c>
      <c r="B1809" s="44" t="s">
        <v>183</v>
      </c>
      <c r="C1809" s="44" t="s">
        <v>118</v>
      </c>
      <c r="D1809" s="31">
        <v>540604.30000000005</v>
      </c>
      <c r="E1809" s="31">
        <f>ведомство!H109</f>
        <v>540604.30000000005</v>
      </c>
      <c r="F1809" s="31">
        <f>ведомство!I109</f>
        <v>2432.4383899999998</v>
      </c>
      <c r="G1809" s="31">
        <f>ведомство!J109</f>
        <v>2432.4383899999998</v>
      </c>
      <c r="H1809" s="7">
        <f>ведомство!K109</f>
        <v>2432.4383899999998</v>
      </c>
      <c r="I1809" s="31">
        <f t="shared" si="870"/>
        <v>0.44994802853029464</v>
      </c>
      <c r="J1809" s="31">
        <f t="shared" si="871"/>
        <v>100</v>
      </c>
    </row>
    <row r="1810" spans="1:10">
      <c r="A1810" s="43" t="s">
        <v>105</v>
      </c>
      <c r="B1810" s="44" t="s">
        <v>183</v>
      </c>
      <c r="C1810" s="44" t="s">
        <v>106</v>
      </c>
      <c r="D1810" s="31">
        <v>883582.9</v>
      </c>
      <c r="E1810" s="31">
        <f>E1811</f>
        <v>883582.85485999996</v>
      </c>
      <c r="F1810" s="31">
        <f t="shared" ref="F1810:H1810" si="874">F1811</f>
        <v>321275.45841999998</v>
      </c>
      <c r="G1810" s="31">
        <f t="shared" si="874"/>
        <v>321275.45841999998</v>
      </c>
      <c r="H1810" s="7">
        <f t="shared" si="874"/>
        <v>321275.45841999998</v>
      </c>
      <c r="I1810" s="31">
        <f t="shared" si="870"/>
        <v>36.360535591300575</v>
      </c>
      <c r="J1810" s="31">
        <f t="shared" si="871"/>
        <v>100</v>
      </c>
    </row>
    <row r="1811" spans="1:10">
      <c r="A1811" s="43" t="s">
        <v>144</v>
      </c>
      <c r="B1811" s="44" t="s">
        <v>183</v>
      </c>
      <c r="C1811" s="44" t="s">
        <v>145</v>
      </c>
      <c r="D1811" s="31">
        <v>883582.9</v>
      </c>
      <c r="E1811" s="31">
        <f>ведомство!H349</f>
        <v>883582.85485999996</v>
      </c>
      <c r="F1811" s="31">
        <f>ведомство!I349</f>
        <v>321275.45841999998</v>
      </c>
      <c r="G1811" s="31">
        <f>ведомство!J349</f>
        <v>321275.45841999998</v>
      </c>
      <c r="H1811" s="7">
        <f>ведомство!K349</f>
        <v>321275.45841999998</v>
      </c>
      <c r="I1811" s="31">
        <f t="shared" si="870"/>
        <v>36.360535591300575</v>
      </c>
      <c r="J1811" s="31">
        <f t="shared" si="871"/>
        <v>100</v>
      </c>
    </row>
    <row r="1812" spans="1:10" ht="25.5">
      <c r="A1812" s="43" t="s">
        <v>258</v>
      </c>
      <c r="B1812" s="44" t="s">
        <v>259</v>
      </c>
      <c r="C1812" s="44" t="s">
        <v>0</v>
      </c>
      <c r="D1812" s="31">
        <v>629086.6</v>
      </c>
      <c r="E1812" s="31">
        <f>E1813</f>
        <v>435266.94839999999</v>
      </c>
      <c r="F1812" s="31">
        <f t="shared" ref="F1812:H1813" si="875">F1813</f>
        <v>156428.35509</v>
      </c>
      <c r="G1812" s="31">
        <f t="shared" si="875"/>
        <v>156428.35509</v>
      </c>
      <c r="H1812" s="7">
        <f t="shared" si="875"/>
        <v>156428.35509</v>
      </c>
      <c r="I1812" s="31">
        <f t="shared" si="870"/>
        <v>35.938486867660366</v>
      </c>
      <c r="J1812" s="31">
        <f t="shared" si="871"/>
        <v>100</v>
      </c>
    </row>
    <row r="1813" spans="1:10">
      <c r="A1813" s="43" t="s">
        <v>105</v>
      </c>
      <c r="B1813" s="44" t="s">
        <v>259</v>
      </c>
      <c r="C1813" s="44" t="s">
        <v>106</v>
      </c>
      <c r="D1813" s="31">
        <v>629086.6</v>
      </c>
      <c r="E1813" s="31">
        <f>E1814</f>
        <v>435266.94839999999</v>
      </c>
      <c r="F1813" s="31">
        <f t="shared" si="875"/>
        <v>156428.35509</v>
      </c>
      <c r="G1813" s="31">
        <f t="shared" si="875"/>
        <v>156428.35509</v>
      </c>
      <c r="H1813" s="7">
        <f t="shared" si="875"/>
        <v>156428.35509</v>
      </c>
      <c r="I1813" s="31">
        <f t="shared" si="870"/>
        <v>35.938486867660366</v>
      </c>
      <c r="J1813" s="31">
        <f t="shared" si="871"/>
        <v>100</v>
      </c>
    </row>
    <row r="1814" spans="1:10">
      <c r="A1814" s="43" t="s">
        <v>144</v>
      </c>
      <c r="B1814" s="44" t="s">
        <v>259</v>
      </c>
      <c r="C1814" s="44" t="s">
        <v>145</v>
      </c>
      <c r="D1814" s="31">
        <v>629086.6</v>
      </c>
      <c r="E1814" s="31">
        <f>ведомство!H352</f>
        <v>435266.94839999999</v>
      </c>
      <c r="F1814" s="31">
        <f>ведомство!I352</f>
        <v>156428.35509</v>
      </c>
      <c r="G1814" s="31">
        <f>ведомство!J352</f>
        <v>156428.35509</v>
      </c>
      <c r="H1814" s="7">
        <f>ведомство!K352</f>
        <v>156428.35509</v>
      </c>
      <c r="I1814" s="31">
        <f t="shared" si="870"/>
        <v>35.938486867660366</v>
      </c>
      <c r="J1814" s="31">
        <f t="shared" si="871"/>
        <v>100</v>
      </c>
    </row>
    <row r="1815" spans="1:10">
      <c r="A1815" s="40" t="s">
        <v>0</v>
      </c>
      <c r="B1815" s="65" t="s">
        <v>0</v>
      </c>
      <c r="C1815" s="41" t="s">
        <v>0</v>
      </c>
      <c r="D1815" s="42" t="s">
        <v>0</v>
      </c>
      <c r="E1815" s="42"/>
      <c r="F1815" s="42"/>
      <c r="G1815" s="42"/>
      <c r="H1815" s="5"/>
      <c r="I1815" s="31"/>
      <c r="J1815" s="31"/>
    </row>
    <row r="1816" spans="1:10" ht="25.5">
      <c r="A1816" s="40" t="s">
        <v>260</v>
      </c>
      <c r="B1816" s="41" t="s">
        <v>261</v>
      </c>
      <c r="C1816" s="41" t="s">
        <v>0</v>
      </c>
      <c r="D1816" s="42">
        <v>1005024.5</v>
      </c>
      <c r="E1816" s="42">
        <f>E1817+E1820</f>
        <v>1198844.13741</v>
      </c>
      <c r="F1816" s="42">
        <f t="shared" ref="F1816:H1816" si="876">F1817+F1820</f>
        <v>864087.06936000008</v>
      </c>
      <c r="G1816" s="42">
        <f t="shared" si="876"/>
        <v>864087.06936000008</v>
      </c>
      <c r="H1816" s="5">
        <f t="shared" si="876"/>
        <v>864087.06936000008</v>
      </c>
      <c r="I1816" s="42">
        <f t="shared" si="870"/>
        <v>72.076681396364521</v>
      </c>
      <c r="J1816" s="42">
        <f t="shared" si="871"/>
        <v>100</v>
      </c>
    </row>
    <row r="1817" spans="1:10" ht="51">
      <c r="A1817" s="43" t="s">
        <v>262</v>
      </c>
      <c r="B1817" s="44" t="s">
        <v>263</v>
      </c>
      <c r="C1817" s="44" t="s">
        <v>0</v>
      </c>
      <c r="D1817" s="31">
        <v>923865.3</v>
      </c>
      <c r="E1817" s="31">
        <f>E1818</f>
        <v>923865.27125999995</v>
      </c>
      <c r="F1817" s="31">
        <f t="shared" ref="F1817:H1818" si="877">F1818</f>
        <v>604361.96536000003</v>
      </c>
      <c r="G1817" s="31">
        <f t="shared" si="877"/>
        <v>604361.96536000003</v>
      </c>
      <c r="H1817" s="7">
        <f t="shared" si="877"/>
        <v>604361.96536000003</v>
      </c>
      <c r="I1817" s="31">
        <f t="shared" si="870"/>
        <v>65.416677535215712</v>
      </c>
      <c r="J1817" s="31">
        <f t="shared" si="871"/>
        <v>100</v>
      </c>
    </row>
    <row r="1818" spans="1:10">
      <c r="A1818" s="43" t="s">
        <v>105</v>
      </c>
      <c r="B1818" s="44" t="s">
        <v>263</v>
      </c>
      <c r="C1818" s="44" t="s">
        <v>106</v>
      </c>
      <c r="D1818" s="31">
        <v>923865.3</v>
      </c>
      <c r="E1818" s="31">
        <f>E1819</f>
        <v>923865.27125999995</v>
      </c>
      <c r="F1818" s="31">
        <f t="shared" si="877"/>
        <v>604361.96536000003</v>
      </c>
      <c r="G1818" s="31">
        <f t="shared" si="877"/>
        <v>604361.96536000003</v>
      </c>
      <c r="H1818" s="7">
        <f t="shared" si="877"/>
        <v>604361.96536000003</v>
      </c>
      <c r="I1818" s="31">
        <f t="shared" si="870"/>
        <v>65.416677535215712</v>
      </c>
      <c r="J1818" s="31">
        <f t="shared" si="871"/>
        <v>100</v>
      </c>
    </row>
    <row r="1819" spans="1:10">
      <c r="A1819" s="43" t="s">
        <v>144</v>
      </c>
      <c r="B1819" s="44" t="s">
        <v>263</v>
      </c>
      <c r="C1819" s="44" t="s">
        <v>145</v>
      </c>
      <c r="D1819" s="31">
        <v>923865.3</v>
      </c>
      <c r="E1819" s="31">
        <f>ведомство!H356</f>
        <v>923865.27125999995</v>
      </c>
      <c r="F1819" s="31">
        <f>ведомство!I356</f>
        <v>604361.96536000003</v>
      </c>
      <c r="G1819" s="31">
        <f>ведомство!J356</f>
        <v>604361.96536000003</v>
      </c>
      <c r="H1819" s="7">
        <f>ведомство!K356</f>
        <v>604361.96536000003</v>
      </c>
      <c r="I1819" s="31">
        <f t="shared" si="870"/>
        <v>65.416677535215712</v>
      </c>
      <c r="J1819" s="31">
        <f t="shared" si="871"/>
        <v>100</v>
      </c>
    </row>
    <row r="1820" spans="1:10" ht="38.25">
      <c r="A1820" s="43" t="s">
        <v>264</v>
      </c>
      <c r="B1820" s="44" t="s">
        <v>265</v>
      </c>
      <c r="C1820" s="44" t="s">
        <v>0</v>
      </c>
      <c r="D1820" s="31">
        <v>81159.199999999997</v>
      </c>
      <c r="E1820" s="31">
        <f>E1821</f>
        <v>274978.86615000002</v>
      </c>
      <c r="F1820" s="31">
        <f t="shared" ref="F1820:H1821" si="878">F1821</f>
        <v>259725.10399999999</v>
      </c>
      <c r="G1820" s="31">
        <f t="shared" si="878"/>
        <v>259725.10399999999</v>
      </c>
      <c r="H1820" s="7">
        <f t="shared" si="878"/>
        <v>259725.10399999999</v>
      </c>
      <c r="I1820" s="31">
        <f t="shared" si="870"/>
        <v>94.452751091904219</v>
      </c>
      <c r="J1820" s="31">
        <f t="shared" si="871"/>
        <v>100</v>
      </c>
    </row>
    <row r="1821" spans="1:10">
      <c r="A1821" s="43" t="s">
        <v>105</v>
      </c>
      <c r="B1821" s="44" t="s">
        <v>265</v>
      </c>
      <c r="C1821" s="44" t="s">
        <v>106</v>
      </c>
      <c r="D1821" s="31">
        <v>81159.199999999997</v>
      </c>
      <c r="E1821" s="31">
        <f>E1822</f>
        <v>274978.86615000002</v>
      </c>
      <c r="F1821" s="31">
        <f t="shared" si="878"/>
        <v>259725.10399999999</v>
      </c>
      <c r="G1821" s="31">
        <f t="shared" si="878"/>
        <v>259725.10399999999</v>
      </c>
      <c r="H1821" s="7">
        <f t="shared" si="878"/>
        <v>259725.10399999999</v>
      </c>
      <c r="I1821" s="31">
        <f t="shared" si="870"/>
        <v>94.452751091904219</v>
      </c>
      <c r="J1821" s="31">
        <f t="shared" si="871"/>
        <v>100</v>
      </c>
    </row>
    <row r="1822" spans="1:10">
      <c r="A1822" s="43" t="s">
        <v>144</v>
      </c>
      <c r="B1822" s="44" t="s">
        <v>265</v>
      </c>
      <c r="C1822" s="44" t="s">
        <v>145</v>
      </c>
      <c r="D1822" s="31">
        <v>81159.199999999997</v>
      </c>
      <c r="E1822" s="31">
        <f>ведомство!H359</f>
        <v>274978.86615000002</v>
      </c>
      <c r="F1822" s="31">
        <f>ведомство!I359</f>
        <v>259725.10399999999</v>
      </c>
      <c r="G1822" s="31">
        <f>ведомство!J359</f>
        <v>259725.10399999999</v>
      </c>
      <c r="H1822" s="7">
        <f>ведомство!K359</f>
        <v>259725.10399999999</v>
      </c>
      <c r="I1822" s="31">
        <f t="shared" si="870"/>
        <v>94.452751091904219</v>
      </c>
      <c r="J1822" s="31">
        <f t="shared" si="871"/>
        <v>100</v>
      </c>
    </row>
    <row r="1823" spans="1:10" ht="15.75">
      <c r="A1823" s="66" t="s">
        <v>0</v>
      </c>
      <c r="B1823" s="67" t="s">
        <v>0</v>
      </c>
      <c r="C1823" s="67" t="s">
        <v>0</v>
      </c>
      <c r="D1823" s="68" t="s">
        <v>0</v>
      </c>
      <c r="E1823" s="68"/>
      <c r="F1823" s="68"/>
      <c r="G1823" s="68"/>
      <c r="H1823" s="73"/>
      <c r="I1823" s="31"/>
      <c r="J1823" s="31"/>
    </row>
    <row r="1824" spans="1:10">
      <c r="A1824" s="40" t="s">
        <v>1164</v>
      </c>
      <c r="B1824" s="44" t="s">
        <v>0</v>
      </c>
      <c r="C1824" s="44" t="s">
        <v>0</v>
      </c>
      <c r="D1824" s="42">
        <v>316253.7</v>
      </c>
      <c r="E1824" s="42">
        <f>E1826+E1846+E1865+E1870</f>
        <v>1423124.7239999999</v>
      </c>
      <c r="F1824" s="42">
        <f t="shared" ref="F1824:H1824" si="879">F1826+F1846+F1865+F1870</f>
        <v>20961.9208</v>
      </c>
      <c r="G1824" s="42">
        <f t="shared" si="879"/>
        <v>20961.9208</v>
      </c>
      <c r="H1824" s="5">
        <f t="shared" si="879"/>
        <v>20951.143</v>
      </c>
      <c r="I1824" s="42">
        <f t="shared" si="870"/>
        <v>1.4721930303559256</v>
      </c>
      <c r="J1824" s="42">
        <f t="shared" si="871"/>
        <v>99.948583910306539</v>
      </c>
    </row>
    <row r="1825" spans="1:10">
      <c r="A1825" s="40" t="s">
        <v>0</v>
      </c>
      <c r="B1825" s="65" t="s">
        <v>0</v>
      </c>
      <c r="C1825" s="41" t="s">
        <v>0</v>
      </c>
      <c r="D1825" s="42" t="s">
        <v>0</v>
      </c>
      <c r="E1825" s="42"/>
      <c r="F1825" s="42"/>
      <c r="G1825" s="42"/>
      <c r="H1825" s="5"/>
      <c r="I1825" s="31"/>
      <c r="J1825" s="31"/>
    </row>
    <row r="1826" spans="1:10" ht="25.5">
      <c r="A1826" s="40" t="s">
        <v>443</v>
      </c>
      <c r="B1826" s="41" t="s">
        <v>444</v>
      </c>
      <c r="C1826" s="41" t="s">
        <v>0</v>
      </c>
      <c r="D1826" s="42">
        <v>10200</v>
      </c>
      <c r="E1826" s="42">
        <f>E1827+E1830+E1834+E1837+E1842</f>
        <v>10200</v>
      </c>
      <c r="F1826" s="42">
        <f t="shared" ref="F1826:H1826" si="880">F1827+F1830+F1834+F1837+F1842</f>
        <v>5122.82</v>
      </c>
      <c r="G1826" s="42">
        <f t="shared" si="880"/>
        <v>5122.82</v>
      </c>
      <c r="H1826" s="5">
        <f t="shared" si="880"/>
        <v>5112.0421999999999</v>
      </c>
      <c r="I1826" s="42">
        <f t="shared" si="870"/>
        <v>50.11806078431372</v>
      </c>
      <c r="J1826" s="42">
        <f t="shared" si="871"/>
        <v>99.789611971531315</v>
      </c>
    </row>
    <row r="1827" spans="1:10">
      <c r="A1827" s="43" t="s">
        <v>146</v>
      </c>
      <c r="B1827" s="44" t="s">
        <v>1138</v>
      </c>
      <c r="C1827" s="44" t="s">
        <v>0</v>
      </c>
      <c r="D1827" s="31">
        <v>70</v>
      </c>
      <c r="E1827" s="31">
        <f>E1828</f>
        <v>70</v>
      </c>
      <c r="F1827" s="31">
        <f t="shared" ref="F1827:H1828" si="881">F1828</f>
        <v>0</v>
      </c>
      <c r="G1827" s="31">
        <f t="shared" si="881"/>
        <v>0</v>
      </c>
      <c r="H1827" s="7">
        <f t="shared" si="881"/>
        <v>0</v>
      </c>
      <c r="I1827" s="31">
        <f t="shared" si="870"/>
        <v>0</v>
      </c>
      <c r="J1827" s="31">
        <v>0</v>
      </c>
    </row>
    <row r="1828" spans="1:10" ht="38.25">
      <c r="A1828" s="43" t="s">
        <v>148</v>
      </c>
      <c r="B1828" s="44" t="s">
        <v>1138</v>
      </c>
      <c r="C1828" s="44" t="s">
        <v>149</v>
      </c>
      <c r="D1828" s="31">
        <v>70</v>
      </c>
      <c r="E1828" s="31">
        <f>E1829</f>
        <v>70</v>
      </c>
      <c r="F1828" s="31">
        <f t="shared" si="881"/>
        <v>0</v>
      </c>
      <c r="G1828" s="31">
        <f t="shared" si="881"/>
        <v>0</v>
      </c>
      <c r="H1828" s="7">
        <f t="shared" si="881"/>
        <v>0</v>
      </c>
      <c r="I1828" s="31">
        <f t="shared" si="870"/>
        <v>0</v>
      </c>
      <c r="J1828" s="31">
        <v>0</v>
      </c>
    </row>
    <row r="1829" spans="1:10">
      <c r="A1829" s="43" t="s">
        <v>150</v>
      </c>
      <c r="B1829" s="44" t="s">
        <v>1138</v>
      </c>
      <c r="C1829" s="44" t="s">
        <v>151</v>
      </c>
      <c r="D1829" s="31">
        <v>70</v>
      </c>
      <c r="E1829" s="31">
        <f>ведомство!H2789</f>
        <v>70</v>
      </c>
      <c r="F1829" s="31">
        <f>ведомство!I2789</f>
        <v>0</v>
      </c>
      <c r="G1829" s="31">
        <f>ведомство!J2789</f>
        <v>0</v>
      </c>
      <c r="H1829" s="7">
        <f>ведомство!K2789</f>
        <v>0</v>
      </c>
      <c r="I1829" s="31">
        <f t="shared" si="870"/>
        <v>0</v>
      </c>
      <c r="J1829" s="31">
        <v>0</v>
      </c>
    </row>
    <row r="1830" spans="1:10">
      <c r="A1830" s="43" t="s">
        <v>128</v>
      </c>
      <c r="B1830" s="44" t="s">
        <v>445</v>
      </c>
      <c r="C1830" s="44" t="s">
        <v>0</v>
      </c>
      <c r="D1830" s="31">
        <v>5880</v>
      </c>
      <c r="E1830" s="31">
        <f>E1831</f>
        <v>5880</v>
      </c>
      <c r="F1830" s="31">
        <f t="shared" ref="F1830:H1830" si="882">F1831</f>
        <v>3984</v>
      </c>
      <c r="G1830" s="31">
        <f t="shared" si="882"/>
        <v>3984</v>
      </c>
      <c r="H1830" s="7">
        <f t="shared" si="882"/>
        <v>3984</v>
      </c>
      <c r="I1830" s="31">
        <f t="shared" si="870"/>
        <v>67.755102040816325</v>
      </c>
      <c r="J1830" s="31">
        <f t="shared" si="871"/>
        <v>100</v>
      </c>
    </row>
    <row r="1831" spans="1:10" ht="25.5">
      <c r="A1831" s="43" t="s">
        <v>130</v>
      </c>
      <c r="B1831" s="44" t="s">
        <v>445</v>
      </c>
      <c r="C1831" s="44" t="s">
        <v>131</v>
      </c>
      <c r="D1831" s="31">
        <v>5880</v>
      </c>
      <c r="E1831" s="31">
        <f>E1832+E1833</f>
        <v>5880</v>
      </c>
      <c r="F1831" s="31">
        <f t="shared" ref="F1831:H1831" si="883">F1832+F1833</f>
        <v>3984</v>
      </c>
      <c r="G1831" s="31">
        <f t="shared" si="883"/>
        <v>3984</v>
      </c>
      <c r="H1831" s="7">
        <f t="shared" si="883"/>
        <v>3984</v>
      </c>
      <c r="I1831" s="31">
        <f t="shared" si="870"/>
        <v>67.755102040816325</v>
      </c>
      <c r="J1831" s="31">
        <f t="shared" si="871"/>
        <v>100</v>
      </c>
    </row>
    <row r="1832" spans="1:10">
      <c r="A1832" s="43" t="s">
        <v>132</v>
      </c>
      <c r="B1832" s="44" t="s">
        <v>445</v>
      </c>
      <c r="C1832" s="44" t="s">
        <v>133</v>
      </c>
      <c r="D1832" s="31">
        <v>380</v>
      </c>
      <c r="E1832" s="31">
        <f>ведомство!H880</f>
        <v>380</v>
      </c>
      <c r="F1832" s="31">
        <f>ведомство!I880</f>
        <v>34</v>
      </c>
      <c r="G1832" s="31">
        <f>ведомство!J880</f>
        <v>34</v>
      </c>
      <c r="H1832" s="7">
        <f>ведомство!K880</f>
        <v>34</v>
      </c>
      <c r="I1832" s="31">
        <f t="shared" si="870"/>
        <v>8.9473684210526319</v>
      </c>
      <c r="J1832" s="31">
        <f t="shared" si="871"/>
        <v>100</v>
      </c>
    </row>
    <row r="1833" spans="1:10">
      <c r="A1833" s="43" t="s">
        <v>165</v>
      </c>
      <c r="B1833" s="44" t="s">
        <v>445</v>
      </c>
      <c r="C1833" s="44" t="s">
        <v>166</v>
      </c>
      <c r="D1833" s="31">
        <v>5500</v>
      </c>
      <c r="E1833" s="31">
        <f>ведомство!H2758</f>
        <v>5500</v>
      </c>
      <c r="F1833" s="31">
        <f>ведомство!I2758</f>
        <v>3950</v>
      </c>
      <c r="G1833" s="31">
        <f>ведомство!J2758</f>
        <v>3950</v>
      </c>
      <c r="H1833" s="7">
        <f>ведомство!K2758</f>
        <v>3950</v>
      </c>
      <c r="I1833" s="31">
        <f t="shared" si="870"/>
        <v>71.818181818181813</v>
      </c>
      <c r="J1833" s="31">
        <f t="shared" si="871"/>
        <v>100</v>
      </c>
    </row>
    <row r="1834" spans="1:10">
      <c r="A1834" s="43" t="s">
        <v>485</v>
      </c>
      <c r="B1834" s="44" t="s">
        <v>517</v>
      </c>
      <c r="C1834" s="44" t="s">
        <v>0</v>
      </c>
      <c r="D1834" s="31">
        <v>1830</v>
      </c>
      <c r="E1834" s="31">
        <f>E1835</f>
        <v>1830</v>
      </c>
      <c r="F1834" s="31">
        <f t="shared" ref="F1834:H1835" si="884">F1835</f>
        <v>1000</v>
      </c>
      <c r="G1834" s="31">
        <f t="shared" si="884"/>
        <v>1000</v>
      </c>
      <c r="H1834" s="7">
        <f t="shared" si="884"/>
        <v>1000</v>
      </c>
      <c r="I1834" s="31">
        <f t="shared" si="870"/>
        <v>54.644808743169406</v>
      </c>
      <c r="J1834" s="31">
        <f t="shared" si="871"/>
        <v>100</v>
      </c>
    </row>
    <row r="1835" spans="1:10" ht="25.5">
      <c r="A1835" s="43" t="s">
        <v>130</v>
      </c>
      <c r="B1835" s="44" t="s">
        <v>517</v>
      </c>
      <c r="C1835" s="44" t="s">
        <v>131</v>
      </c>
      <c r="D1835" s="31">
        <v>1830</v>
      </c>
      <c r="E1835" s="31">
        <f>E1836</f>
        <v>1830</v>
      </c>
      <c r="F1835" s="31">
        <f t="shared" si="884"/>
        <v>1000</v>
      </c>
      <c r="G1835" s="31">
        <f t="shared" si="884"/>
        <v>1000</v>
      </c>
      <c r="H1835" s="7">
        <f t="shared" si="884"/>
        <v>1000</v>
      </c>
      <c r="I1835" s="31">
        <f t="shared" si="870"/>
        <v>54.644808743169406</v>
      </c>
      <c r="J1835" s="31">
        <f t="shared" si="871"/>
        <v>100</v>
      </c>
    </row>
    <row r="1836" spans="1:10">
      <c r="A1836" s="43" t="s">
        <v>165</v>
      </c>
      <c r="B1836" s="44" t="s">
        <v>517</v>
      </c>
      <c r="C1836" s="44" t="s">
        <v>166</v>
      </c>
      <c r="D1836" s="31">
        <v>1830</v>
      </c>
      <c r="E1836" s="31">
        <f>ведомство!H1148</f>
        <v>1830</v>
      </c>
      <c r="F1836" s="31">
        <f>ведомство!I1148</f>
        <v>1000</v>
      </c>
      <c r="G1836" s="31">
        <f>ведомство!J1148</f>
        <v>1000</v>
      </c>
      <c r="H1836" s="7">
        <f>ведомство!K1148</f>
        <v>1000</v>
      </c>
      <c r="I1836" s="31">
        <f t="shared" si="870"/>
        <v>54.644808743169406</v>
      </c>
      <c r="J1836" s="31">
        <f t="shared" si="871"/>
        <v>100</v>
      </c>
    </row>
    <row r="1837" spans="1:10" ht="25.5">
      <c r="A1837" s="43" t="s">
        <v>664</v>
      </c>
      <c r="B1837" s="44" t="s">
        <v>665</v>
      </c>
      <c r="C1837" s="44" t="s">
        <v>0</v>
      </c>
      <c r="D1837" s="31">
        <v>2320</v>
      </c>
      <c r="E1837" s="31">
        <f>E1838+E1840</f>
        <v>2320</v>
      </c>
      <c r="F1837" s="31">
        <f t="shared" ref="F1837:H1837" si="885">F1838+F1840</f>
        <v>138.82</v>
      </c>
      <c r="G1837" s="31">
        <f t="shared" si="885"/>
        <v>138.82</v>
      </c>
      <c r="H1837" s="7">
        <f t="shared" si="885"/>
        <v>128.04220000000001</v>
      </c>
      <c r="I1837" s="31">
        <f t="shared" si="870"/>
        <v>5.5190603448275866</v>
      </c>
      <c r="J1837" s="31">
        <f t="shared" si="871"/>
        <v>92.236133122028548</v>
      </c>
    </row>
    <row r="1838" spans="1:10" ht="38.25">
      <c r="A1838" s="43" t="s">
        <v>148</v>
      </c>
      <c r="B1838" s="44" t="s">
        <v>665</v>
      </c>
      <c r="C1838" s="44" t="s">
        <v>149</v>
      </c>
      <c r="D1838" s="31">
        <v>200</v>
      </c>
      <c r="E1838" s="31">
        <f>E1839</f>
        <v>200</v>
      </c>
      <c r="F1838" s="31">
        <f t="shared" ref="F1838:H1838" si="886">F1839</f>
        <v>95</v>
      </c>
      <c r="G1838" s="31">
        <f t="shared" si="886"/>
        <v>95</v>
      </c>
      <c r="H1838" s="7">
        <f t="shared" si="886"/>
        <v>94.422200000000004</v>
      </c>
      <c r="I1838" s="31">
        <f t="shared" si="870"/>
        <v>47.211100000000002</v>
      </c>
      <c r="J1838" s="31">
        <f t="shared" si="871"/>
        <v>99.391789473684213</v>
      </c>
    </row>
    <row r="1839" spans="1:10">
      <c r="A1839" s="43" t="s">
        <v>150</v>
      </c>
      <c r="B1839" s="44" t="s">
        <v>665</v>
      </c>
      <c r="C1839" s="44" t="s">
        <v>151</v>
      </c>
      <c r="D1839" s="31">
        <v>200</v>
      </c>
      <c r="E1839" s="31">
        <f>ведомство!H1475</f>
        <v>200</v>
      </c>
      <c r="F1839" s="31">
        <f>ведомство!I1475</f>
        <v>95</v>
      </c>
      <c r="G1839" s="31">
        <f>ведомство!J1475</f>
        <v>95</v>
      </c>
      <c r="H1839" s="7">
        <f>ведомство!K1475</f>
        <v>94.422200000000004</v>
      </c>
      <c r="I1839" s="31">
        <f t="shared" si="870"/>
        <v>47.211100000000002</v>
      </c>
      <c r="J1839" s="31">
        <f t="shared" si="871"/>
        <v>99.391789473684213</v>
      </c>
    </row>
    <row r="1840" spans="1:10">
      <c r="A1840" s="43" t="s">
        <v>152</v>
      </c>
      <c r="B1840" s="44" t="s">
        <v>665</v>
      </c>
      <c r="C1840" s="44" t="s">
        <v>153</v>
      </c>
      <c r="D1840" s="31">
        <v>2120</v>
      </c>
      <c r="E1840" s="31">
        <f>E1841</f>
        <v>2120</v>
      </c>
      <c r="F1840" s="31">
        <f t="shared" ref="F1840:H1840" si="887">F1841</f>
        <v>43.82</v>
      </c>
      <c r="G1840" s="31">
        <f t="shared" si="887"/>
        <v>43.82</v>
      </c>
      <c r="H1840" s="7">
        <f t="shared" si="887"/>
        <v>33.619999999999997</v>
      </c>
      <c r="I1840" s="31">
        <f t="shared" si="870"/>
        <v>1.5858490566037733</v>
      </c>
      <c r="J1840" s="31">
        <f t="shared" si="871"/>
        <v>76.722957553628476</v>
      </c>
    </row>
    <row r="1841" spans="1:10" ht="25.5">
      <c r="A1841" s="43" t="s">
        <v>154</v>
      </c>
      <c r="B1841" s="44" t="s">
        <v>665</v>
      </c>
      <c r="C1841" s="44" t="s">
        <v>155</v>
      </c>
      <c r="D1841" s="31">
        <v>2120</v>
      </c>
      <c r="E1841" s="31">
        <f>ведомство!H1477</f>
        <v>2120</v>
      </c>
      <c r="F1841" s="31">
        <f>ведомство!I1477</f>
        <v>43.82</v>
      </c>
      <c r="G1841" s="31">
        <f>ведомство!J1477</f>
        <v>43.82</v>
      </c>
      <c r="H1841" s="7">
        <f>ведомство!K1477</f>
        <v>33.619999999999997</v>
      </c>
      <c r="I1841" s="31">
        <f t="shared" si="870"/>
        <v>1.5858490566037733</v>
      </c>
      <c r="J1841" s="31">
        <f t="shared" si="871"/>
        <v>76.722957553628476</v>
      </c>
    </row>
    <row r="1842" spans="1:10" ht="25.5">
      <c r="A1842" s="43" t="s">
        <v>802</v>
      </c>
      <c r="B1842" s="44" t="s">
        <v>803</v>
      </c>
      <c r="C1842" s="44" t="s">
        <v>0</v>
      </c>
      <c r="D1842" s="31">
        <v>100</v>
      </c>
      <c r="E1842" s="31">
        <f>E1843</f>
        <v>100</v>
      </c>
      <c r="F1842" s="31">
        <f t="shared" ref="F1842:H1843" si="888">F1843</f>
        <v>0</v>
      </c>
      <c r="G1842" s="31">
        <f t="shared" si="888"/>
        <v>0</v>
      </c>
      <c r="H1842" s="7">
        <f t="shared" si="888"/>
        <v>0</v>
      </c>
      <c r="I1842" s="31">
        <f t="shared" si="870"/>
        <v>0</v>
      </c>
      <c r="J1842" s="31">
        <v>0</v>
      </c>
    </row>
    <row r="1843" spans="1:10">
      <c r="A1843" s="43" t="s">
        <v>152</v>
      </c>
      <c r="B1843" s="44" t="s">
        <v>803</v>
      </c>
      <c r="C1843" s="44" t="s">
        <v>153</v>
      </c>
      <c r="D1843" s="31">
        <v>100</v>
      </c>
      <c r="E1843" s="31">
        <f>E1844</f>
        <v>100</v>
      </c>
      <c r="F1843" s="31">
        <f t="shared" si="888"/>
        <v>0</v>
      </c>
      <c r="G1843" s="31">
        <f t="shared" si="888"/>
        <v>0</v>
      </c>
      <c r="H1843" s="7">
        <f t="shared" si="888"/>
        <v>0</v>
      </c>
      <c r="I1843" s="31">
        <f t="shared" si="870"/>
        <v>0</v>
      </c>
      <c r="J1843" s="31">
        <v>0</v>
      </c>
    </row>
    <row r="1844" spans="1:10" ht="25.5">
      <c r="A1844" s="43" t="s">
        <v>154</v>
      </c>
      <c r="B1844" s="44" t="s">
        <v>803</v>
      </c>
      <c r="C1844" s="44" t="s">
        <v>155</v>
      </c>
      <c r="D1844" s="31">
        <v>100</v>
      </c>
      <c r="E1844" s="31">
        <f>ведомство!H1788</f>
        <v>100</v>
      </c>
      <c r="F1844" s="31">
        <f>ведомство!I1788</f>
        <v>0</v>
      </c>
      <c r="G1844" s="31">
        <f>ведомство!J1788</f>
        <v>0</v>
      </c>
      <c r="H1844" s="7">
        <f>ведомство!K1788</f>
        <v>0</v>
      </c>
      <c r="I1844" s="31">
        <f t="shared" si="870"/>
        <v>0</v>
      </c>
      <c r="J1844" s="31">
        <v>0</v>
      </c>
    </row>
    <row r="1845" spans="1:10">
      <c r="A1845" s="40" t="s">
        <v>0</v>
      </c>
      <c r="B1845" s="65" t="s">
        <v>0</v>
      </c>
      <c r="C1845" s="41" t="s">
        <v>0</v>
      </c>
      <c r="D1845" s="42" t="s">
        <v>0</v>
      </c>
      <c r="E1845" s="42"/>
      <c r="F1845" s="42"/>
      <c r="G1845" s="42"/>
      <c r="H1845" s="5"/>
      <c r="I1845" s="31"/>
      <c r="J1845" s="31"/>
    </row>
    <row r="1846" spans="1:10">
      <c r="A1846" s="40" t="s">
        <v>216</v>
      </c>
      <c r="B1846" s="41" t="s">
        <v>217</v>
      </c>
      <c r="C1846" s="41" t="s">
        <v>0</v>
      </c>
      <c r="D1846" s="42">
        <v>301309</v>
      </c>
      <c r="E1846" s="42">
        <f>E1847+E1850+E1853+E1861+E1858</f>
        <v>1408180</v>
      </c>
      <c r="F1846" s="42">
        <f t="shared" ref="F1846:H1846" si="889">F1847+F1850+F1853+F1861+F1858</f>
        <v>13393.1008</v>
      </c>
      <c r="G1846" s="42">
        <f t="shared" si="889"/>
        <v>13393.1008</v>
      </c>
      <c r="H1846" s="5">
        <f t="shared" si="889"/>
        <v>13393.1008</v>
      </c>
      <c r="I1846" s="42">
        <f t="shared" si="870"/>
        <v>0.95109295686630968</v>
      </c>
      <c r="J1846" s="42">
        <f t="shared" si="871"/>
        <v>100</v>
      </c>
    </row>
    <row r="1847" spans="1:10">
      <c r="A1847" s="43" t="s">
        <v>128</v>
      </c>
      <c r="B1847" s="44" t="s">
        <v>347</v>
      </c>
      <c r="C1847" s="44" t="s">
        <v>0</v>
      </c>
      <c r="D1847" s="31">
        <v>81</v>
      </c>
      <c r="E1847" s="31">
        <f>E1848</f>
        <v>81</v>
      </c>
      <c r="F1847" s="31">
        <f t="shared" ref="F1847:H1848" si="890">F1848</f>
        <v>81</v>
      </c>
      <c r="G1847" s="31">
        <f t="shared" si="890"/>
        <v>81</v>
      </c>
      <c r="H1847" s="7">
        <f t="shared" si="890"/>
        <v>81</v>
      </c>
      <c r="I1847" s="31">
        <f t="shared" si="870"/>
        <v>100</v>
      </c>
      <c r="J1847" s="31">
        <f t="shared" si="871"/>
        <v>100</v>
      </c>
    </row>
    <row r="1848" spans="1:10" ht="25.5">
      <c r="A1848" s="43" t="s">
        <v>130</v>
      </c>
      <c r="B1848" s="44" t="s">
        <v>347</v>
      </c>
      <c r="C1848" s="44" t="s">
        <v>131</v>
      </c>
      <c r="D1848" s="31">
        <v>81</v>
      </c>
      <c r="E1848" s="31">
        <f>E1849</f>
        <v>81</v>
      </c>
      <c r="F1848" s="31">
        <f t="shared" si="890"/>
        <v>81</v>
      </c>
      <c r="G1848" s="31">
        <f t="shared" si="890"/>
        <v>81</v>
      </c>
      <c r="H1848" s="7">
        <f t="shared" si="890"/>
        <v>81</v>
      </c>
      <c r="I1848" s="31">
        <f t="shared" si="870"/>
        <v>100</v>
      </c>
      <c r="J1848" s="31">
        <f t="shared" si="871"/>
        <v>100</v>
      </c>
    </row>
    <row r="1849" spans="1:10">
      <c r="A1849" s="43" t="s">
        <v>165</v>
      </c>
      <c r="B1849" s="44" t="s">
        <v>347</v>
      </c>
      <c r="C1849" s="44" t="s">
        <v>166</v>
      </c>
      <c r="D1849" s="31">
        <v>81</v>
      </c>
      <c r="E1849" s="31">
        <f>ведомство!H568</f>
        <v>81</v>
      </c>
      <c r="F1849" s="31">
        <f>ведомство!I568</f>
        <v>81</v>
      </c>
      <c r="G1849" s="31">
        <f>ведомство!J568</f>
        <v>81</v>
      </c>
      <c r="H1849" s="7">
        <f>ведомство!K568</f>
        <v>81</v>
      </c>
      <c r="I1849" s="31">
        <f t="shared" si="870"/>
        <v>100</v>
      </c>
      <c r="J1849" s="31">
        <f t="shared" si="871"/>
        <v>100</v>
      </c>
    </row>
    <row r="1850" spans="1:10" ht="25.5">
      <c r="A1850" s="43" t="s">
        <v>113</v>
      </c>
      <c r="B1850" s="44" t="s">
        <v>218</v>
      </c>
      <c r="C1850" s="44" t="s">
        <v>0</v>
      </c>
      <c r="D1850" s="31">
        <v>299980.09999999998</v>
      </c>
      <c r="E1850" s="31">
        <f>E1851</f>
        <v>299980.06900000002</v>
      </c>
      <c r="F1850" s="31">
        <f t="shared" ref="F1850:H1851" si="891">F1851</f>
        <v>12426.1698</v>
      </c>
      <c r="G1850" s="31">
        <f t="shared" si="891"/>
        <v>12426.1698</v>
      </c>
      <c r="H1850" s="7">
        <f t="shared" si="891"/>
        <v>12426.1698</v>
      </c>
      <c r="I1850" s="31">
        <f t="shared" si="870"/>
        <v>4.1423318027171998</v>
      </c>
      <c r="J1850" s="31">
        <f t="shared" si="871"/>
        <v>100</v>
      </c>
    </row>
    <row r="1851" spans="1:10">
      <c r="A1851" s="43" t="s">
        <v>160</v>
      </c>
      <c r="B1851" s="44" t="s">
        <v>218</v>
      </c>
      <c r="C1851" s="44" t="s">
        <v>161</v>
      </c>
      <c r="D1851" s="31">
        <v>299980.09999999998</v>
      </c>
      <c r="E1851" s="31">
        <f>E1852</f>
        <v>299980.06900000002</v>
      </c>
      <c r="F1851" s="31">
        <f t="shared" si="891"/>
        <v>12426.1698</v>
      </c>
      <c r="G1851" s="31">
        <f t="shared" si="891"/>
        <v>12426.1698</v>
      </c>
      <c r="H1851" s="7">
        <f t="shared" si="891"/>
        <v>12426.1698</v>
      </c>
      <c r="I1851" s="31">
        <f t="shared" si="870"/>
        <v>4.1423318027171998</v>
      </c>
      <c r="J1851" s="31">
        <f t="shared" si="871"/>
        <v>100</v>
      </c>
    </row>
    <row r="1852" spans="1:10">
      <c r="A1852" s="43" t="s">
        <v>219</v>
      </c>
      <c r="B1852" s="44" t="s">
        <v>218</v>
      </c>
      <c r="C1852" s="44" t="s">
        <v>220</v>
      </c>
      <c r="D1852" s="31">
        <v>299980.09999999998</v>
      </c>
      <c r="E1852" s="31">
        <f>ведомство!H220</f>
        <v>299980.06900000002</v>
      </c>
      <c r="F1852" s="31">
        <f>ведомство!I220</f>
        <v>12426.1698</v>
      </c>
      <c r="G1852" s="31">
        <f>ведомство!J220</f>
        <v>12426.1698</v>
      </c>
      <c r="H1852" s="7">
        <f>ведомство!K220</f>
        <v>12426.1698</v>
      </c>
      <c r="I1852" s="31">
        <f t="shared" si="870"/>
        <v>4.1423318027171998</v>
      </c>
      <c r="J1852" s="31">
        <f t="shared" si="871"/>
        <v>100</v>
      </c>
    </row>
    <row r="1853" spans="1:10">
      <c r="A1853" s="43" t="s">
        <v>368</v>
      </c>
      <c r="B1853" s="44" t="s">
        <v>412</v>
      </c>
      <c r="C1853" s="44" t="s">
        <v>0</v>
      </c>
      <c r="D1853" s="31">
        <v>1002</v>
      </c>
      <c r="E1853" s="31">
        <f>E1854+E1856</f>
        <v>1002</v>
      </c>
      <c r="F1853" s="31">
        <f t="shared" ref="F1853:H1853" si="892">F1854+F1856</f>
        <v>640</v>
      </c>
      <c r="G1853" s="31">
        <f t="shared" si="892"/>
        <v>640</v>
      </c>
      <c r="H1853" s="7">
        <f t="shared" si="892"/>
        <v>640</v>
      </c>
      <c r="I1853" s="31">
        <f t="shared" si="870"/>
        <v>63.872255489021953</v>
      </c>
      <c r="J1853" s="31">
        <f t="shared" si="871"/>
        <v>100</v>
      </c>
    </row>
    <row r="1854" spans="1:10">
      <c r="A1854" s="43" t="s">
        <v>152</v>
      </c>
      <c r="B1854" s="44" t="s">
        <v>412</v>
      </c>
      <c r="C1854" s="44" t="s">
        <v>153</v>
      </c>
      <c r="D1854" s="31">
        <v>42</v>
      </c>
      <c r="E1854" s="31">
        <f>E1855</f>
        <v>42</v>
      </c>
      <c r="F1854" s="31">
        <f t="shared" ref="F1854:H1854" si="893">F1855</f>
        <v>0</v>
      </c>
      <c r="G1854" s="31">
        <f t="shared" si="893"/>
        <v>0</v>
      </c>
      <c r="H1854" s="7">
        <f t="shared" si="893"/>
        <v>0</v>
      </c>
      <c r="I1854" s="31">
        <f t="shared" si="870"/>
        <v>0</v>
      </c>
      <c r="J1854" s="31">
        <v>0</v>
      </c>
    </row>
    <row r="1855" spans="1:10" ht="25.5">
      <c r="A1855" s="43" t="s">
        <v>154</v>
      </c>
      <c r="B1855" s="44" t="s">
        <v>412</v>
      </c>
      <c r="C1855" s="44" t="s">
        <v>155</v>
      </c>
      <c r="D1855" s="31">
        <v>42</v>
      </c>
      <c r="E1855" s="31">
        <f>ведомство!H767</f>
        <v>42</v>
      </c>
      <c r="F1855" s="31">
        <f>ведомство!I767</f>
        <v>0</v>
      </c>
      <c r="G1855" s="31">
        <f>ведомство!J767</f>
        <v>0</v>
      </c>
      <c r="H1855" s="7">
        <f>ведомство!K767</f>
        <v>0</v>
      </c>
      <c r="I1855" s="31">
        <f t="shared" si="870"/>
        <v>0</v>
      </c>
      <c r="J1855" s="31">
        <v>0</v>
      </c>
    </row>
    <row r="1856" spans="1:10" ht="25.5">
      <c r="A1856" s="43" t="s">
        <v>130</v>
      </c>
      <c r="B1856" s="44" t="s">
        <v>412</v>
      </c>
      <c r="C1856" s="44" t="s">
        <v>131</v>
      </c>
      <c r="D1856" s="31">
        <v>960</v>
      </c>
      <c r="E1856" s="31">
        <f>E1857</f>
        <v>960</v>
      </c>
      <c r="F1856" s="31">
        <f t="shared" ref="F1856:H1856" si="894">F1857</f>
        <v>640</v>
      </c>
      <c r="G1856" s="31">
        <f t="shared" si="894"/>
        <v>640</v>
      </c>
      <c r="H1856" s="7">
        <f t="shared" si="894"/>
        <v>640</v>
      </c>
      <c r="I1856" s="31">
        <f t="shared" si="870"/>
        <v>66.666666666666657</v>
      </c>
      <c r="J1856" s="31">
        <f t="shared" si="871"/>
        <v>100</v>
      </c>
    </row>
    <row r="1857" spans="1:10">
      <c r="A1857" s="43" t="s">
        <v>132</v>
      </c>
      <c r="B1857" s="44" t="s">
        <v>412</v>
      </c>
      <c r="C1857" s="44" t="s">
        <v>133</v>
      </c>
      <c r="D1857" s="31">
        <v>960</v>
      </c>
      <c r="E1857" s="31">
        <f>ведомство!H769</f>
        <v>960</v>
      </c>
      <c r="F1857" s="31">
        <f>ведомство!I769</f>
        <v>640</v>
      </c>
      <c r="G1857" s="31">
        <f>ведомство!J769</f>
        <v>640</v>
      </c>
      <c r="H1857" s="7">
        <f>ведомство!K769</f>
        <v>640</v>
      </c>
      <c r="I1857" s="31">
        <f t="shared" si="870"/>
        <v>66.666666666666657</v>
      </c>
      <c r="J1857" s="31">
        <f t="shared" si="871"/>
        <v>100</v>
      </c>
    </row>
    <row r="1858" spans="1:10" s="32" customFormat="1" ht="38.25">
      <c r="A1858" s="43" t="s">
        <v>1169</v>
      </c>
      <c r="B1858" s="45" t="s">
        <v>1168</v>
      </c>
      <c r="C1858" s="44"/>
      <c r="D1858" s="31"/>
      <c r="E1858" s="31">
        <f>E1859</f>
        <v>1106871</v>
      </c>
      <c r="F1858" s="31">
        <f t="shared" ref="F1858:H1859" si="895">F1859</f>
        <v>0</v>
      </c>
      <c r="G1858" s="31">
        <f t="shared" si="895"/>
        <v>0</v>
      </c>
      <c r="H1858" s="7">
        <f t="shared" si="895"/>
        <v>0</v>
      </c>
      <c r="I1858" s="31">
        <f t="shared" si="870"/>
        <v>0</v>
      </c>
      <c r="J1858" s="31">
        <v>0</v>
      </c>
    </row>
    <row r="1859" spans="1:10" s="32" customFormat="1">
      <c r="A1859" s="43" t="s">
        <v>160</v>
      </c>
      <c r="B1859" s="45" t="s">
        <v>1168</v>
      </c>
      <c r="C1859" s="44">
        <v>800</v>
      </c>
      <c r="D1859" s="31"/>
      <c r="E1859" s="31">
        <f>E1860</f>
        <v>1106871</v>
      </c>
      <c r="F1859" s="31">
        <f t="shared" si="895"/>
        <v>0</v>
      </c>
      <c r="G1859" s="31">
        <f t="shared" si="895"/>
        <v>0</v>
      </c>
      <c r="H1859" s="7">
        <f t="shared" si="895"/>
        <v>0</v>
      </c>
      <c r="I1859" s="31">
        <f t="shared" si="870"/>
        <v>0</v>
      </c>
      <c r="J1859" s="31">
        <v>0</v>
      </c>
    </row>
    <row r="1860" spans="1:10" s="32" customFormat="1">
      <c r="A1860" s="43" t="s">
        <v>219</v>
      </c>
      <c r="B1860" s="45" t="s">
        <v>1168</v>
      </c>
      <c r="C1860" s="44">
        <v>820</v>
      </c>
      <c r="D1860" s="31"/>
      <c r="E1860" s="31">
        <f>ведомство!H223</f>
        <v>1106871</v>
      </c>
      <c r="F1860" s="31">
        <f>ведомство!I223</f>
        <v>0</v>
      </c>
      <c r="G1860" s="31">
        <f>ведомство!J223</f>
        <v>0</v>
      </c>
      <c r="H1860" s="7">
        <f>ведомство!K223</f>
        <v>0</v>
      </c>
      <c r="I1860" s="31">
        <f t="shared" si="870"/>
        <v>0</v>
      </c>
      <c r="J1860" s="31">
        <v>0</v>
      </c>
    </row>
    <row r="1861" spans="1:10" ht="25.5">
      <c r="A1861" s="43" t="s">
        <v>221</v>
      </c>
      <c r="B1861" s="44" t="s">
        <v>222</v>
      </c>
      <c r="C1861" s="44" t="s">
        <v>0</v>
      </c>
      <c r="D1861" s="31">
        <v>245.9</v>
      </c>
      <c r="E1861" s="31">
        <f>E1862</f>
        <v>245.93100000000001</v>
      </c>
      <c r="F1861" s="31">
        <f t="shared" ref="F1861:H1862" si="896">F1862</f>
        <v>245.93100000000001</v>
      </c>
      <c r="G1861" s="31">
        <f t="shared" si="896"/>
        <v>245.93100000000001</v>
      </c>
      <c r="H1861" s="7">
        <f t="shared" si="896"/>
        <v>245.93100000000001</v>
      </c>
      <c r="I1861" s="31">
        <f t="shared" si="870"/>
        <v>100</v>
      </c>
      <c r="J1861" s="31">
        <f t="shared" si="871"/>
        <v>100</v>
      </c>
    </row>
    <row r="1862" spans="1:10">
      <c r="A1862" s="43" t="s">
        <v>160</v>
      </c>
      <c r="B1862" s="44" t="s">
        <v>222</v>
      </c>
      <c r="C1862" s="44" t="s">
        <v>161</v>
      </c>
      <c r="D1862" s="31">
        <v>245.9</v>
      </c>
      <c r="E1862" s="31">
        <f>E1863</f>
        <v>245.93100000000001</v>
      </c>
      <c r="F1862" s="31">
        <f t="shared" si="896"/>
        <v>245.93100000000001</v>
      </c>
      <c r="G1862" s="31">
        <f t="shared" si="896"/>
        <v>245.93100000000001</v>
      </c>
      <c r="H1862" s="7">
        <f t="shared" si="896"/>
        <v>245.93100000000001</v>
      </c>
      <c r="I1862" s="31">
        <f t="shared" si="870"/>
        <v>100</v>
      </c>
      <c r="J1862" s="31">
        <f t="shared" si="871"/>
        <v>100</v>
      </c>
    </row>
    <row r="1863" spans="1:10">
      <c r="A1863" s="43" t="s">
        <v>219</v>
      </c>
      <c r="B1863" s="44" t="s">
        <v>222</v>
      </c>
      <c r="C1863" s="44" t="s">
        <v>220</v>
      </c>
      <c r="D1863" s="31">
        <v>245.9</v>
      </c>
      <c r="E1863" s="31">
        <f>ведомство!H226</f>
        <v>245.93100000000001</v>
      </c>
      <c r="F1863" s="31">
        <f>ведомство!I226</f>
        <v>245.93100000000001</v>
      </c>
      <c r="G1863" s="31">
        <f>ведомство!J226</f>
        <v>245.93100000000001</v>
      </c>
      <c r="H1863" s="7">
        <f>ведомство!K226</f>
        <v>245.93100000000001</v>
      </c>
      <c r="I1863" s="31">
        <f t="shared" si="870"/>
        <v>100</v>
      </c>
      <c r="J1863" s="31">
        <f t="shared" si="871"/>
        <v>100</v>
      </c>
    </row>
    <row r="1864" spans="1:10">
      <c r="A1864" s="40" t="s">
        <v>0</v>
      </c>
      <c r="B1864" s="65" t="s">
        <v>0</v>
      </c>
      <c r="C1864" s="41" t="s">
        <v>0</v>
      </c>
      <c r="D1864" s="42" t="s">
        <v>0</v>
      </c>
      <c r="E1864" s="42"/>
      <c r="F1864" s="42"/>
      <c r="G1864" s="42"/>
      <c r="H1864" s="5"/>
      <c r="I1864" s="31"/>
      <c r="J1864" s="31"/>
    </row>
    <row r="1865" spans="1:10" ht="51">
      <c r="A1865" s="40" t="s">
        <v>140</v>
      </c>
      <c r="B1865" s="41" t="s">
        <v>141</v>
      </c>
      <c r="C1865" s="41" t="s">
        <v>0</v>
      </c>
      <c r="D1865" s="42">
        <v>2298.6999999999998</v>
      </c>
      <c r="E1865" s="42">
        <f>E1866</f>
        <v>2298.7240000000002</v>
      </c>
      <c r="F1865" s="42">
        <f t="shared" ref="F1865:H1867" si="897">F1866</f>
        <v>0</v>
      </c>
      <c r="G1865" s="42">
        <f t="shared" si="897"/>
        <v>0</v>
      </c>
      <c r="H1865" s="5">
        <f t="shared" si="897"/>
        <v>0</v>
      </c>
      <c r="I1865" s="42">
        <f t="shared" si="870"/>
        <v>0</v>
      </c>
      <c r="J1865" s="42">
        <v>0</v>
      </c>
    </row>
    <row r="1866" spans="1:10">
      <c r="A1866" s="43" t="s">
        <v>142</v>
      </c>
      <c r="B1866" s="44" t="s">
        <v>143</v>
      </c>
      <c r="C1866" s="44" t="s">
        <v>0</v>
      </c>
      <c r="D1866" s="31">
        <v>2298.6999999999998</v>
      </c>
      <c r="E1866" s="31">
        <f>E1867</f>
        <v>2298.7240000000002</v>
      </c>
      <c r="F1866" s="31">
        <f t="shared" si="897"/>
        <v>0</v>
      </c>
      <c r="G1866" s="31">
        <f t="shared" si="897"/>
        <v>0</v>
      </c>
      <c r="H1866" s="7">
        <f t="shared" si="897"/>
        <v>0</v>
      </c>
      <c r="I1866" s="31">
        <f t="shared" si="870"/>
        <v>0</v>
      </c>
      <c r="J1866" s="31">
        <v>0</v>
      </c>
    </row>
    <row r="1867" spans="1:10">
      <c r="A1867" s="43" t="s">
        <v>105</v>
      </c>
      <c r="B1867" s="44" t="s">
        <v>143</v>
      </c>
      <c r="C1867" s="44" t="s">
        <v>106</v>
      </c>
      <c r="D1867" s="31">
        <v>2298.6999999999998</v>
      </c>
      <c r="E1867" s="31">
        <f>E1868</f>
        <v>2298.7240000000002</v>
      </c>
      <c r="F1867" s="31">
        <f t="shared" si="897"/>
        <v>0</v>
      </c>
      <c r="G1867" s="31">
        <f t="shared" si="897"/>
        <v>0</v>
      </c>
      <c r="H1867" s="7">
        <f t="shared" si="897"/>
        <v>0</v>
      </c>
      <c r="I1867" s="31">
        <f t="shared" si="870"/>
        <v>0</v>
      </c>
      <c r="J1867" s="31">
        <v>0</v>
      </c>
    </row>
    <row r="1868" spans="1:10">
      <c r="A1868" s="43" t="s">
        <v>144</v>
      </c>
      <c r="B1868" s="44" t="s">
        <v>143</v>
      </c>
      <c r="C1868" s="44" t="s">
        <v>145</v>
      </c>
      <c r="D1868" s="31">
        <v>2298.6999999999998</v>
      </c>
      <c r="E1868" s="31">
        <f>ведомство!H60+ведомство!H113</f>
        <v>2298.7240000000002</v>
      </c>
      <c r="F1868" s="31">
        <f>ведомство!I60+ведомство!I113</f>
        <v>0</v>
      </c>
      <c r="G1868" s="31">
        <f>ведомство!J60+ведомство!J113</f>
        <v>0</v>
      </c>
      <c r="H1868" s="7">
        <f>ведомство!K60+ведомство!K113</f>
        <v>0</v>
      </c>
      <c r="I1868" s="31">
        <f t="shared" si="870"/>
        <v>0</v>
      </c>
      <c r="J1868" s="31">
        <v>0</v>
      </c>
    </row>
    <row r="1869" spans="1:10">
      <c r="A1869" s="40" t="s">
        <v>0</v>
      </c>
      <c r="B1869" s="65" t="s">
        <v>0</v>
      </c>
      <c r="C1869" s="41" t="s">
        <v>0</v>
      </c>
      <c r="D1869" s="42" t="s">
        <v>0</v>
      </c>
      <c r="E1869" s="42"/>
      <c r="F1869" s="42"/>
      <c r="G1869" s="42"/>
      <c r="H1869" s="5"/>
      <c r="I1869" s="31"/>
      <c r="J1869" s="31"/>
    </row>
    <row r="1870" spans="1:10" ht="63.75">
      <c r="A1870" s="40" t="s">
        <v>843</v>
      </c>
      <c r="B1870" s="41" t="s">
        <v>844</v>
      </c>
      <c r="C1870" s="41" t="s">
        <v>0</v>
      </c>
      <c r="D1870" s="42">
        <v>2446</v>
      </c>
      <c r="E1870" s="42">
        <f>E1871+E1874</f>
        <v>2446</v>
      </c>
      <c r="F1870" s="42">
        <f t="shared" ref="F1870:H1870" si="898">F1871+F1874</f>
        <v>2446</v>
      </c>
      <c r="G1870" s="42">
        <f t="shared" si="898"/>
        <v>2446</v>
      </c>
      <c r="H1870" s="5">
        <f t="shared" si="898"/>
        <v>2446</v>
      </c>
      <c r="I1870" s="42">
        <f t="shared" ref="I1870:I1933" si="899">H1870/E1870*100</f>
        <v>100</v>
      </c>
      <c r="J1870" s="42">
        <f t="shared" ref="J1870:J1933" si="900">H1870/F1870*100</f>
        <v>100</v>
      </c>
    </row>
    <row r="1871" spans="1:10">
      <c r="A1871" s="43" t="s">
        <v>128</v>
      </c>
      <c r="B1871" s="44" t="s">
        <v>845</v>
      </c>
      <c r="C1871" s="44" t="s">
        <v>0</v>
      </c>
      <c r="D1871" s="31">
        <v>2015.3</v>
      </c>
      <c r="E1871" s="31">
        <f>E1872</f>
        <v>2015.3</v>
      </c>
      <c r="F1871" s="31">
        <f t="shared" ref="F1871:H1872" si="901">F1872</f>
        <v>2015.3</v>
      </c>
      <c r="G1871" s="31">
        <f t="shared" si="901"/>
        <v>2015.3</v>
      </c>
      <c r="H1871" s="7">
        <f t="shared" si="901"/>
        <v>2015.3</v>
      </c>
      <c r="I1871" s="31">
        <f t="shared" si="899"/>
        <v>100</v>
      </c>
      <c r="J1871" s="31">
        <f t="shared" si="900"/>
        <v>100</v>
      </c>
    </row>
    <row r="1872" spans="1:10" ht="25.5">
      <c r="A1872" s="43" t="s">
        <v>130</v>
      </c>
      <c r="B1872" s="44" t="s">
        <v>845</v>
      </c>
      <c r="C1872" s="44" t="s">
        <v>131</v>
      </c>
      <c r="D1872" s="31">
        <v>2015.3</v>
      </c>
      <c r="E1872" s="31">
        <f>E1873</f>
        <v>2015.3</v>
      </c>
      <c r="F1872" s="31">
        <f t="shared" si="901"/>
        <v>2015.3</v>
      </c>
      <c r="G1872" s="31">
        <f t="shared" si="901"/>
        <v>2015.3</v>
      </c>
      <c r="H1872" s="7">
        <f t="shared" si="901"/>
        <v>2015.3</v>
      </c>
      <c r="I1872" s="31">
        <f t="shared" si="899"/>
        <v>100</v>
      </c>
      <c r="J1872" s="31">
        <f t="shared" si="900"/>
        <v>100</v>
      </c>
    </row>
    <row r="1873" spans="1:10">
      <c r="A1873" s="43" t="s">
        <v>132</v>
      </c>
      <c r="B1873" s="44" t="s">
        <v>845</v>
      </c>
      <c r="C1873" s="44" t="s">
        <v>133</v>
      </c>
      <c r="D1873" s="31">
        <v>2015.3</v>
      </c>
      <c r="E1873" s="31">
        <f>ведомство!H1917</f>
        <v>2015.3</v>
      </c>
      <c r="F1873" s="31">
        <f>ведомство!I1917</f>
        <v>2015.3</v>
      </c>
      <c r="G1873" s="31">
        <f>ведомство!J1917</f>
        <v>2015.3</v>
      </c>
      <c r="H1873" s="7">
        <f>ведомство!K1917</f>
        <v>2015.3</v>
      </c>
      <c r="I1873" s="31">
        <f t="shared" si="899"/>
        <v>100</v>
      </c>
      <c r="J1873" s="31">
        <f t="shared" si="900"/>
        <v>100</v>
      </c>
    </row>
    <row r="1874" spans="1:10">
      <c r="A1874" s="43" t="s">
        <v>846</v>
      </c>
      <c r="B1874" s="44" t="s">
        <v>847</v>
      </c>
      <c r="C1874" s="44" t="s">
        <v>0</v>
      </c>
      <c r="D1874" s="31">
        <v>430.7</v>
      </c>
      <c r="E1874" s="31">
        <f>E1875</f>
        <v>430.7</v>
      </c>
      <c r="F1874" s="31">
        <f t="shared" ref="F1874:H1875" si="902">F1875</f>
        <v>430.7</v>
      </c>
      <c r="G1874" s="31">
        <f t="shared" si="902"/>
        <v>430.7</v>
      </c>
      <c r="H1874" s="7">
        <f t="shared" si="902"/>
        <v>430.7</v>
      </c>
      <c r="I1874" s="31">
        <f t="shared" si="899"/>
        <v>100</v>
      </c>
      <c r="J1874" s="31">
        <f t="shared" si="900"/>
        <v>100</v>
      </c>
    </row>
    <row r="1875" spans="1:10" ht="25.5">
      <c r="A1875" s="43" t="s">
        <v>130</v>
      </c>
      <c r="B1875" s="44" t="s">
        <v>847</v>
      </c>
      <c r="C1875" s="44" t="s">
        <v>131</v>
      </c>
      <c r="D1875" s="31">
        <v>430.7</v>
      </c>
      <c r="E1875" s="31">
        <f>E1876</f>
        <v>430.7</v>
      </c>
      <c r="F1875" s="31">
        <f t="shared" si="902"/>
        <v>430.7</v>
      </c>
      <c r="G1875" s="31">
        <f t="shared" si="902"/>
        <v>430.7</v>
      </c>
      <c r="H1875" s="7">
        <f t="shared" si="902"/>
        <v>430.7</v>
      </c>
      <c r="I1875" s="31">
        <f t="shared" si="899"/>
        <v>100</v>
      </c>
      <c r="J1875" s="31">
        <f t="shared" si="900"/>
        <v>100</v>
      </c>
    </row>
    <row r="1876" spans="1:10">
      <c r="A1876" s="43" t="s">
        <v>132</v>
      </c>
      <c r="B1876" s="44" t="s">
        <v>847</v>
      </c>
      <c r="C1876" s="44" t="s">
        <v>133</v>
      </c>
      <c r="D1876" s="31">
        <v>430.7</v>
      </c>
      <c r="E1876" s="31">
        <f>ведомство!H1920</f>
        <v>430.7</v>
      </c>
      <c r="F1876" s="31">
        <f>ведомство!I1920</f>
        <v>430.7</v>
      </c>
      <c r="G1876" s="31">
        <f>ведомство!J1920</f>
        <v>430.7</v>
      </c>
      <c r="H1876" s="7">
        <f>ведомство!K1920</f>
        <v>430.7</v>
      </c>
      <c r="I1876" s="31">
        <f t="shared" si="899"/>
        <v>100</v>
      </c>
      <c r="J1876" s="31">
        <f t="shared" si="900"/>
        <v>100</v>
      </c>
    </row>
    <row r="1877" spans="1:10" ht="15.75">
      <c r="A1877" s="66" t="s">
        <v>0</v>
      </c>
      <c r="B1877" s="67" t="s">
        <v>0</v>
      </c>
      <c r="C1877" s="67" t="s">
        <v>0</v>
      </c>
      <c r="D1877" s="68" t="s">
        <v>0</v>
      </c>
      <c r="E1877" s="68"/>
      <c r="F1877" s="68"/>
      <c r="G1877" s="68"/>
      <c r="H1877" s="73"/>
      <c r="I1877" s="31"/>
      <c r="J1877" s="31"/>
    </row>
    <row r="1878" spans="1:10">
      <c r="A1878" s="40" t="s">
        <v>1165</v>
      </c>
      <c r="B1878" s="44" t="s">
        <v>0</v>
      </c>
      <c r="C1878" s="44" t="s">
        <v>0</v>
      </c>
      <c r="D1878" s="42">
        <f>951626.9+D2003</f>
        <v>972095.3</v>
      </c>
      <c r="E1878" s="42">
        <f>E1880+E1891+E1914+E1942+E1952+E1961+E1976+E1993+E2003+E2009</f>
        <v>979561.71146999998</v>
      </c>
      <c r="F1878" s="42">
        <f t="shared" ref="F1878:H1878" si="903">F1880+F1891+F1914+F1942+F1952+F1961+F1976+F1993+F2003+F2009</f>
        <v>767484.91777000006</v>
      </c>
      <c r="G1878" s="42">
        <f t="shared" si="903"/>
        <v>761840.02000999986</v>
      </c>
      <c r="H1878" s="5">
        <f t="shared" si="903"/>
        <v>666350.63739000005</v>
      </c>
      <c r="I1878" s="42">
        <f t="shared" si="899"/>
        <v>68.025386209718931</v>
      </c>
      <c r="J1878" s="42">
        <f t="shared" si="900"/>
        <v>86.822636114615094</v>
      </c>
    </row>
    <row r="1879" spans="1:10">
      <c r="A1879" s="40" t="s">
        <v>0</v>
      </c>
      <c r="B1879" s="65" t="s">
        <v>0</v>
      </c>
      <c r="C1879" s="41" t="s">
        <v>0</v>
      </c>
      <c r="D1879" s="42" t="s">
        <v>0</v>
      </c>
      <c r="E1879" s="42"/>
      <c r="F1879" s="42"/>
      <c r="G1879" s="42"/>
      <c r="H1879" s="5"/>
      <c r="I1879" s="31"/>
      <c r="J1879" s="31"/>
    </row>
    <row r="1880" spans="1:10">
      <c r="A1880" s="40" t="s">
        <v>1015</v>
      </c>
      <c r="B1880" s="41" t="s">
        <v>1016</v>
      </c>
      <c r="C1880" s="41" t="s">
        <v>0</v>
      </c>
      <c r="D1880" s="42">
        <v>16939</v>
      </c>
      <c r="E1880" s="42">
        <f>E1881+E1886</f>
        <v>16939</v>
      </c>
      <c r="F1880" s="42">
        <f t="shared" ref="F1880:H1880" si="904">F1881+F1886</f>
        <v>13472.75344</v>
      </c>
      <c r="G1880" s="42">
        <f t="shared" si="904"/>
        <v>13472.75344</v>
      </c>
      <c r="H1880" s="5">
        <f t="shared" si="904"/>
        <v>13459.2135</v>
      </c>
      <c r="I1880" s="42">
        <f t="shared" si="899"/>
        <v>79.456954365665027</v>
      </c>
      <c r="J1880" s="42">
        <f t="shared" si="900"/>
        <v>99.89950131530054</v>
      </c>
    </row>
    <row r="1881" spans="1:10">
      <c r="A1881" s="40" t="s">
        <v>1017</v>
      </c>
      <c r="B1881" s="41" t="s">
        <v>1018</v>
      </c>
      <c r="C1881" s="41" t="s">
        <v>0</v>
      </c>
      <c r="D1881" s="42">
        <v>3182.2</v>
      </c>
      <c r="E1881" s="42">
        <f>E1882</f>
        <v>3182.2</v>
      </c>
      <c r="F1881" s="42">
        <f t="shared" ref="F1881:H1883" si="905">F1882</f>
        <v>3182.2</v>
      </c>
      <c r="G1881" s="42">
        <f t="shared" si="905"/>
        <v>3182.2</v>
      </c>
      <c r="H1881" s="5">
        <f t="shared" si="905"/>
        <v>3168.66102</v>
      </c>
      <c r="I1881" s="42">
        <f t="shared" si="899"/>
        <v>99.574540255169381</v>
      </c>
      <c r="J1881" s="42">
        <f t="shared" si="900"/>
        <v>99.574540255169381</v>
      </c>
    </row>
    <row r="1882" spans="1:10">
      <c r="A1882" s="43" t="s">
        <v>146</v>
      </c>
      <c r="B1882" s="44" t="s">
        <v>1019</v>
      </c>
      <c r="C1882" s="44" t="s">
        <v>0</v>
      </c>
      <c r="D1882" s="31">
        <v>3182.2</v>
      </c>
      <c r="E1882" s="31">
        <f>E1883</f>
        <v>3182.2</v>
      </c>
      <c r="F1882" s="31">
        <f t="shared" si="905"/>
        <v>3182.2</v>
      </c>
      <c r="G1882" s="31">
        <f t="shared" si="905"/>
        <v>3182.2</v>
      </c>
      <c r="H1882" s="7">
        <f t="shared" si="905"/>
        <v>3168.66102</v>
      </c>
      <c r="I1882" s="31">
        <f t="shared" si="899"/>
        <v>99.574540255169381</v>
      </c>
      <c r="J1882" s="31">
        <f t="shared" si="900"/>
        <v>99.574540255169381</v>
      </c>
    </row>
    <row r="1883" spans="1:10" ht="38.25">
      <c r="A1883" s="43" t="s">
        <v>148</v>
      </c>
      <c r="B1883" s="44" t="s">
        <v>1019</v>
      </c>
      <c r="C1883" s="44" t="s">
        <v>149</v>
      </c>
      <c r="D1883" s="31">
        <v>3182.2</v>
      </c>
      <c r="E1883" s="31">
        <f>E1884</f>
        <v>3182.2</v>
      </c>
      <c r="F1883" s="31">
        <f t="shared" si="905"/>
        <v>3182.2</v>
      </c>
      <c r="G1883" s="31">
        <f t="shared" si="905"/>
        <v>3182.2</v>
      </c>
      <c r="H1883" s="7">
        <f t="shared" si="905"/>
        <v>3168.66102</v>
      </c>
      <c r="I1883" s="31">
        <f t="shared" si="899"/>
        <v>99.574540255169381</v>
      </c>
      <c r="J1883" s="31">
        <f t="shared" si="900"/>
        <v>99.574540255169381</v>
      </c>
    </row>
    <row r="1884" spans="1:10">
      <c r="A1884" s="43" t="s">
        <v>150</v>
      </c>
      <c r="B1884" s="44" t="s">
        <v>1019</v>
      </c>
      <c r="C1884" s="44" t="s">
        <v>151</v>
      </c>
      <c r="D1884" s="31">
        <v>3182.2</v>
      </c>
      <c r="E1884" s="31">
        <f>ведомство!H2446</f>
        <v>3182.2</v>
      </c>
      <c r="F1884" s="31">
        <f>ведомство!I2446</f>
        <v>3182.2</v>
      </c>
      <c r="G1884" s="31">
        <f>ведомство!J2446</f>
        <v>3182.2</v>
      </c>
      <c r="H1884" s="7">
        <f>ведомство!K2446</f>
        <v>3168.66102</v>
      </c>
      <c r="I1884" s="31">
        <f t="shared" si="899"/>
        <v>99.574540255169381</v>
      </c>
      <c r="J1884" s="31">
        <f t="shared" si="900"/>
        <v>99.574540255169381</v>
      </c>
    </row>
    <row r="1885" spans="1:10">
      <c r="A1885" s="40" t="s">
        <v>0</v>
      </c>
      <c r="B1885" s="65" t="s">
        <v>0</v>
      </c>
      <c r="C1885" s="41" t="s">
        <v>0</v>
      </c>
      <c r="D1885" s="42" t="s">
        <v>0</v>
      </c>
      <c r="E1885" s="42"/>
      <c r="F1885" s="42"/>
      <c r="G1885" s="42"/>
      <c r="H1885" s="5"/>
      <c r="I1885" s="31"/>
      <c r="J1885" s="31"/>
    </row>
    <row r="1886" spans="1:10">
      <c r="A1886" s="40" t="s">
        <v>1031</v>
      </c>
      <c r="B1886" s="41" t="s">
        <v>1032</v>
      </c>
      <c r="C1886" s="41" t="s">
        <v>0</v>
      </c>
      <c r="D1886" s="42">
        <v>13756.8</v>
      </c>
      <c r="E1886" s="42">
        <f>E1887</f>
        <v>13756.8</v>
      </c>
      <c r="F1886" s="42">
        <f t="shared" ref="F1886:H1888" si="906">F1887</f>
        <v>10290.55344</v>
      </c>
      <c r="G1886" s="42">
        <f t="shared" si="906"/>
        <v>10290.55344</v>
      </c>
      <c r="H1886" s="5">
        <f t="shared" si="906"/>
        <v>10290.55248</v>
      </c>
      <c r="I1886" s="42">
        <f t="shared" si="899"/>
        <v>74.803387997208659</v>
      </c>
      <c r="J1886" s="42">
        <f t="shared" si="900"/>
        <v>99.999990671055698</v>
      </c>
    </row>
    <row r="1887" spans="1:10">
      <c r="A1887" s="43" t="s">
        <v>146</v>
      </c>
      <c r="B1887" s="44" t="s">
        <v>1033</v>
      </c>
      <c r="C1887" s="44" t="s">
        <v>0</v>
      </c>
      <c r="D1887" s="31">
        <v>13756.8</v>
      </c>
      <c r="E1887" s="31">
        <f>E1888</f>
        <v>13756.8</v>
      </c>
      <c r="F1887" s="31">
        <f t="shared" si="906"/>
        <v>10290.55344</v>
      </c>
      <c r="G1887" s="31">
        <f t="shared" si="906"/>
        <v>10290.55344</v>
      </c>
      <c r="H1887" s="7">
        <f t="shared" si="906"/>
        <v>10290.55248</v>
      </c>
      <c r="I1887" s="31">
        <f t="shared" si="899"/>
        <v>74.803387997208659</v>
      </c>
      <c r="J1887" s="31">
        <f t="shared" si="900"/>
        <v>99.999990671055698</v>
      </c>
    </row>
    <row r="1888" spans="1:10" ht="38.25">
      <c r="A1888" s="43" t="s">
        <v>148</v>
      </c>
      <c r="B1888" s="44" t="s">
        <v>1033</v>
      </c>
      <c r="C1888" s="44" t="s">
        <v>149</v>
      </c>
      <c r="D1888" s="31">
        <v>13756.8</v>
      </c>
      <c r="E1888" s="31">
        <f>E1889</f>
        <v>13756.8</v>
      </c>
      <c r="F1888" s="31">
        <f t="shared" si="906"/>
        <v>10290.55344</v>
      </c>
      <c r="G1888" s="31">
        <f t="shared" si="906"/>
        <v>10290.55344</v>
      </c>
      <c r="H1888" s="7">
        <f t="shared" si="906"/>
        <v>10290.55248</v>
      </c>
      <c r="I1888" s="31">
        <f t="shared" si="899"/>
        <v>74.803387997208659</v>
      </c>
      <c r="J1888" s="31">
        <f t="shared" si="900"/>
        <v>99.999990671055698</v>
      </c>
    </row>
    <row r="1889" spans="1:10">
      <c r="A1889" s="43" t="s">
        <v>150</v>
      </c>
      <c r="B1889" s="44" t="s">
        <v>1033</v>
      </c>
      <c r="C1889" s="44" t="s">
        <v>151</v>
      </c>
      <c r="D1889" s="31">
        <v>13756.8</v>
      </c>
      <c r="E1889" s="31">
        <f>ведомство!H2480</f>
        <v>13756.8</v>
      </c>
      <c r="F1889" s="31">
        <f>ведомство!I2480</f>
        <v>10290.55344</v>
      </c>
      <c r="G1889" s="31">
        <f>ведомство!J2480</f>
        <v>10290.55344</v>
      </c>
      <c r="H1889" s="7">
        <f>ведомство!K2480</f>
        <v>10290.55248</v>
      </c>
      <c r="I1889" s="31">
        <f t="shared" si="899"/>
        <v>74.803387997208659</v>
      </c>
      <c r="J1889" s="31">
        <f t="shared" si="900"/>
        <v>99.999990671055698</v>
      </c>
    </row>
    <row r="1890" spans="1:10">
      <c r="A1890" s="40" t="s">
        <v>0</v>
      </c>
      <c r="B1890" s="65" t="s">
        <v>0</v>
      </c>
      <c r="C1890" s="41" t="s">
        <v>0</v>
      </c>
      <c r="D1890" s="42" t="s">
        <v>0</v>
      </c>
      <c r="E1890" s="42"/>
      <c r="F1890" s="42"/>
      <c r="G1890" s="42"/>
      <c r="H1890" s="5"/>
      <c r="I1890" s="31"/>
      <c r="J1890" s="31"/>
    </row>
    <row r="1891" spans="1:10">
      <c r="A1891" s="40" t="s">
        <v>1102</v>
      </c>
      <c r="B1891" s="41" t="s">
        <v>1103</v>
      </c>
      <c r="C1891" s="41" t="s">
        <v>0</v>
      </c>
      <c r="D1891" s="42">
        <v>195822.1</v>
      </c>
      <c r="E1891" s="42">
        <f>E1892+E1897+E1902</f>
        <v>195822.1</v>
      </c>
      <c r="F1891" s="42">
        <f t="shared" ref="F1891:H1891" si="907">F1892+F1897+F1902</f>
        <v>130238.776</v>
      </c>
      <c r="G1891" s="42">
        <f t="shared" si="907"/>
        <v>129941.55799999999</v>
      </c>
      <c r="H1891" s="5">
        <f t="shared" si="907"/>
        <v>120488.96693000001</v>
      </c>
      <c r="I1891" s="42">
        <f t="shared" si="899"/>
        <v>61.52981044019036</v>
      </c>
      <c r="J1891" s="42">
        <f t="shared" si="900"/>
        <v>92.513896882753272</v>
      </c>
    </row>
    <row r="1892" spans="1:10">
      <c r="A1892" s="40" t="s">
        <v>1104</v>
      </c>
      <c r="B1892" s="41" t="s">
        <v>1105</v>
      </c>
      <c r="C1892" s="41" t="s">
        <v>0</v>
      </c>
      <c r="D1892" s="42">
        <v>3122.5</v>
      </c>
      <c r="E1892" s="42">
        <f>E1893</f>
        <v>3122.5</v>
      </c>
      <c r="F1892" s="42">
        <f t="shared" ref="F1892:H1894" si="908">F1893</f>
        <v>3022.18</v>
      </c>
      <c r="G1892" s="42">
        <f t="shared" si="908"/>
        <v>3021.73</v>
      </c>
      <c r="H1892" s="5">
        <f t="shared" si="908"/>
        <v>3014.1563999999998</v>
      </c>
      <c r="I1892" s="42">
        <f t="shared" si="899"/>
        <v>96.530228983186532</v>
      </c>
      <c r="J1892" s="42">
        <f t="shared" si="900"/>
        <v>99.734509526236025</v>
      </c>
    </row>
    <row r="1893" spans="1:10">
      <c r="A1893" s="43" t="s">
        <v>146</v>
      </c>
      <c r="B1893" s="44" t="s">
        <v>1106</v>
      </c>
      <c r="C1893" s="44" t="s">
        <v>0</v>
      </c>
      <c r="D1893" s="31">
        <v>3122.5</v>
      </c>
      <c r="E1893" s="31">
        <f>E1894</f>
        <v>3122.5</v>
      </c>
      <c r="F1893" s="31">
        <f t="shared" si="908"/>
        <v>3022.18</v>
      </c>
      <c r="G1893" s="31">
        <f t="shared" si="908"/>
        <v>3021.73</v>
      </c>
      <c r="H1893" s="7">
        <f t="shared" si="908"/>
        <v>3014.1563999999998</v>
      </c>
      <c r="I1893" s="31">
        <f t="shared" si="899"/>
        <v>96.530228983186532</v>
      </c>
      <c r="J1893" s="31">
        <f t="shared" si="900"/>
        <v>99.734509526236025</v>
      </c>
    </row>
    <row r="1894" spans="1:10" ht="38.25">
      <c r="A1894" s="43" t="s">
        <v>148</v>
      </c>
      <c r="B1894" s="44" t="s">
        <v>1106</v>
      </c>
      <c r="C1894" s="44" t="s">
        <v>149</v>
      </c>
      <c r="D1894" s="31">
        <v>3122.5</v>
      </c>
      <c r="E1894" s="31">
        <f>E1895</f>
        <v>3122.5</v>
      </c>
      <c r="F1894" s="31">
        <f t="shared" si="908"/>
        <v>3022.18</v>
      </c>
      <c r="G1894" s="31">
        <f t="shared" si="908"/>
        <v>3021.73</v>
      </c>
      <c r="H1894" s="7">
        <f t="shared" si="908"/>
        <v>3014.1563999999998</v>
      </c>
      <c r="I1894" s="31">
        <f t="shared" si="899"/>
        <v>96.530228983186532</v>
      </c>
      <c r="J1894" s="31">
        <f t="shared" si="900"/>
        <v>99.734509526236025</v>
      </c>
    </row>
    <row r="1895" spans="1:10">
      <c r="A1895" s="43" t="s">
        <v>150</v>
      </c>
      <c r="B1895" s="44" t="s">
        <v>1106</v>
      </c>
      <c r="C1895" s="44" t="s">
        <v>151</v>
      </c>
      <c r="D1895" s="31">
        <v>3122.5</v>
      </c>
      <c r="E1895" s="31">
        <f>ведомство!H2653</f>
        <v>3122.5</v>
      </c>
      <c r="F1895" s="31">
        <f>ведомство!I2653</f>
        <v>3022.18</v>
      </c>
      <c r="G1895" s="31">
        <f>ведомство!J2653</f>
        <v>3021.73</v>
      </c>
      <c r="H1895" s="7">
        <f>ведомство!K2653</f>
        <v>3014.1563999999998</v>
      </c>
      <c r="I1895" s="31">
        <f t="shared" si="899"/>
        <v>96.530228983186532</v>
      </c>
      <c r="J1895" s="31">
        <f t="shared" si="900"/>
        <v>99.734509526236025</v>
      </c>
    </row>
    <row r="1896" spans="1:10">
      <c r="A1896" s="40" t="s">
        <v>0</v>
      </c>
      <c r="B1896" s="65" t="s">
        <v>0</v>
      </c>
      <c r="C1896" s="41" t="s">
        <v>0</v>
      </c>
      <c r="D1896" s="42" t="s">
        <v>0</v>
      </c>
      <c r="E1896" s="42"/>
      <c r="F1896" s="42"/>
      <c r="G1896" s="42"/>
      <c r="H1896" s="5"/>
      <c r="I1896" s="31"/>
      <c r="J1896" s="31"/>
    </row>
    <row r="1897" spans="1:10">
      <c r="A1897" s="40" t="s">
        <v>1107</v>
      </c>
      <c r="B1897" s="41" t="s">
        <v>1108</v>
      </c>
      <c r="C1897" s="41" t="s">
        <v>0</v>
      </c>
      <c r="D1897" s="42">
        <v>31870.5</v>
      </c>
      <c r="E1897" s="42">
        <f>E1898</f>
        <v>31870.5</v>
      </c>
      <c r="F1897" s="42">
        <f t="shared" ref="F1897:H1899" si="909">F1898</f>
        <v>27102.634999999998</v>
      </c>
      <c r="G1897" s="42">
        <f t="shared" si="909"/>
        <v>27102.634999999998</v>
      </c>
      <c r="H1897" s="5">
        <f t="shared" si="909"/>
        <v>25708.72291</v>
      </c>
      <c r="I1897" s="42">
        <f t="shared" si="899"/>
        <v>80.666205142686806</v>
      </c>
      <c r="J1897" s="42">
        <f t="shared" si="900"/>
        <v>94.856913027091281</v>
      </c>
    </row>
    <row r="1898" spans="1:10">
      <c r="A1898" s="43" t="s">
        <v>146</v>
      </c>
      <c r="B1898" s="44" t="s">
        <v>1109</v>
      </c>
      <c r="C1898" s="44" t="s">
        <v>0</v>
      </c>
      <c r="D1898" s="31">
        <v>31870.5</v>
      </c>
      <c r="E1898" s="31">
        <f>E1899</f>
        <v>31870.5</v>
      </c>
      <c r="F1898" s="31">
        <f t="shared" si="909"/>
        <v>27102.634999999998</v>
      </c>
      <c r="G1898" s="31">
        <f t="shared" si="909"/>
        <v>27102.634999999998</v>
      </c>
      <c r="H1898" s="7">
        <f t="shared" si="909"/>
        <v>25708.72291</v>
      </c>
      <c r="I1898" s="31">
        <f t="shared" si="899"/>
        <v>80.666205142686806</v>
      </c>
      <c r="J1898" s="31">
        <f t="shared" si="900"/>
        <v>94.856913027091281</v>
      </c>
    </row>
    <row r="1899" spans="1:10" ht="38.25">
      <c r="A1899" s="43" t="s">
        <v>148</v>
      </c>
      <c r="B1899" s="44" t="s">
        <v>1109</v>
      </c>
      <c r="C1899" s="44" t="s">
        <v>149</v>
      </c>
      <c r="D1899" s="31">
        <v>31870.5</v>
      </c>
      <c r="E1899" s="31">
        <f>E1900</f>
        <v>31870.5</v>
      </c>
      <c r="F1899" s="31">
        <f t="shared" si="909"/>
        <v>27102.634999999998</v>
      </c>
      <c r="G1899" s="31">
        <f t="shared" si="909"/>
        <v>27102.634999999998</v>
      </c>
      <c r="H1899" s="7">
        <f t="shared" si="909"/>
        <v>25708.72291</v>
      </c>
      <c r="I1899" s="31">
        <f t="shared" si="899"/>
        <v>80.666205142686806</v>
      </c>
      <c r="J1899" s="31">
        <f t="shared" si="900"/>
        <v>94.856913027091281</v>
      </c>
    </row>
    <row r="1900" spans="1:10">
      <c r="A1900" s="43" t="s">
        <v>150</v>
      </c>
      <c r="B1900" s="44" t="s">
        <v>1109</v>
      </c>
      <c r="C1900" s="44" t="s">
        <v>151</v>
      </c>
      <c r="D1900" s="31">
        <v>31870.5</v>
      </c>
      <c r="E1900" s="31">
        <f>ведомство!H2657</f>
        <v>31870.5</v>
      </c>
      <c r="F1900" s="31">
        <f>ведомство!I2657</f>
        <v>27102.634999999998</v>
      </c>
      <c r="G1900" s="31">
        <f>ведомство!J2657</f>
        <v>27102.634999999998</v>
      </c>
      <c r="H1900" s="7">
        <f>ведомство!K2657</f>
        <v>25708.72291</v>
      </c>
      <c r="I1900" s="31">
        <f t="shared" si="899"/>
        <v>80.666205142686806</v>
      </c>
      <c r="J1900" s="31">
        <f t="shared" si="900"/>
        <v>94.856913027091281</v>
      </c>
    </row>
    <row r="1901" spans="1:10">
      <c r="A1901" s="40" t="s">
        <v>0</v>
      </c>
      <c r="B1901" s="65" t="s">
        <v>0</v>
      </c>
      <c r="C1901" s="41" t="s">
        <v>0</v>
      </c>
      <c r="D1901" s="42" t="s">
        <v>0</v>
      </c>
      <c r="E1901" s="42"/>
      <c r="F1901" s="42"/>
      <c r="G1901" s="42"/>
      <c r="H1901" s="5"/>
      <c r="I1901" s="31"/>
      <c r="J1901" s="31"/>
    </row>
    <row r="1902" spans="1:10">
      <c r="A1902" s="40" t="s">
        <v>1110</v>
      </c>
      <c r="B1902" s="41" t="s">
        <v>1111</v>
      </c>
      <c r="C1902" s="41" t="s">
        <v>0</v>
      </c>
      <c r="D1902" s="42">
        <v>160829.1</v>
      </c>
      <c r="E1902" s="42">
        <f>E1903+E1910</f>
        <v>160829.1</v>
      </c>
      <c r="F1902" s="42">
        <f t="shared" ref="F1902:H1902" si="910">F1903+F1910</f>
        <v>100113.961</v>
      </c>
      <c r="G1902" s="42">
        <f t="shared" si="910"/>
        <v>99817.192999999999</v>
      </c>
      <c r="H1902" s="5">
        <f t="shared" si="910"/>
        <v>91766.087620000006</v>
      </c>
      <c r="I1902" s="42">
        <f t="shared" si="899"/>
        <v>57.058136630746546</v>
      </c>
      <c r="J1902" s="42">
        <f t="shared" si="900"/>
        <v>91.661629110848992</v>
      </c>
    </row>
    <row r="1903" spans="1:10">
      <c r="A1903" s="43" t="s">
        <v>146</v>
      </c>
      <c r="B1903" s="44" t="s">
        <v>1112</v>
      </c>
      <c r="C1903" s="44" t="s">
        <v>0</v>
      </c>
      <c r="D1903" s="31">
        <v>160455.79999999999</v>
      </c>
      <c r="E1903" s="31">
        <f>E1904+E1906+E1908</f>
        <v>160455.80000000002</v>
      </c>
      <c r="F1903" s="31">
        <f t="shared" ref="F1903:H1903" si="911">F1904+F1906+F1908</f>
        <v>99830.660999999993</v>
      </c>
      <c r="G1903" s="31">
        <f t="shared" si="911"/>
        <v>99533.892999999996</v>
      </c>
      <c r="H1903" s="7">
        <f t="shared" si="911"/>
        <v>91543.61722</v>
      </c>
      <c r="I1903" s="31">
        <f t="shared" si="899"/>
        <v>57.052233213134073</v>
      </c>
      <c r="J1903" s="31">
        <f t="shared" si="900"/>
        <v>91.698899218948384</v>
      </c>
    </row>
    <row r="1904" spans="1:10" ht="38.25">
      <c r="A1904" s="43" t="s">
        <v>148</v>
      </c>
      <c r="B1904" s="44" t="s">
        <v>1112</v>
      </c>
      <c r="C1904" s="44" t="s">
        <v>149</v>
      </c>
      <c r="D1904" s="31">
        <v>98837.2</v>
      </c>
      <c r="E1904" s="31">
        <f>E1905</f>
        <v>98837.200000000012</v>
      </c>
      <c r="F1904" s="31">
        <f t="shared" ref="F1904:H1904" si="912">F1905</f>
        <v>74575</v>
      </c>
      <c r="G1904" s="31">
        <f t="shared" si="912"/>
        <v>74475</v>
      </c>
      <c r="H1904" s="7">
        <f t="shared" si="912"/>
        <v>72616.656480000005</v>
      </c>
      <c r="I1904" s="31">
        <f t="shared" si="899"/>
        <v>73.470977000562542</v>
      </c>
      <c r="J1904" s="31">
        <f t="shared" si="900"/>
        <v>97.373994609453575</v>
      </c>
    </row>
    <row r="1905" spans="1:10">
      <c r="A1905" s="43" t="s">
        <v>150</v>
      </c>
      <c r="B1905" s="44" t="s">
        <v>1112</v>
      </c>
      <c r="C1905" s="44" t="s">
        <v>151</v>
      </c>
      <c r="D1905" s="31">
        <v>98837.2</v>
      </c>
      <c r="E1905" s="31">
        <f>ведомство!H2661</f>
        <v>98837.200000000012</v>
      </c>
      <c r="F1905" s="31">
        <f>ведомство!I2661</f>
        <v>74575</v>
      </c>
      <c r="G1905" s="31">
        <f>ведомство!J2661</f>
        <v>74475</v>
      </c>
      <c r="H1905" s="7">
        <f>ведомство!K2661</f>
        <v>72616.656480000005</v>
      </c>
      <c r="I1905" s="31">
        <f t="shared" si="899"/>
        <v>73.470977000562542</v>
      </c>
      <c r="J1905" s="31">
        <f t="shared" si="900"/>
        <v>97.373994609453575</v>
      </c>
    </row>
    <row r="1906" spans="1:10">
      <c r="A1906" s="43" t="s">
        <v>152</v>
      </c>
      <c r="B1906" s="44" t="s">
        <v>1112</v>
      </c>
      <c r="C1906" s="44" t="s">
        <v>153</v>
      </c>
      <c r="D1906" s="31">
        <v>61517.1</v>
      </c>
      <c r="E1906" s="31">
        <f>E1907</f>
        <v>61517.1</v>
      </c>
      <c r="F1906" s="31">
        <f t="shared" ref="F1906:H1906" si="913">F1907</f>
        <v>25177.960999999999</v>
      </c>
      <c r="G1906" s="31">
        <f t="shared" si="913"/>
        <v>24981.192999999999</v>
      </c>
      <c r="H1906" s="7">
        <f t="shared" si="913"/>
        <v>18887.52274</v>
      </c>
      <c r="I1906" s="31">
        <f t="shared" si="899"/>
        <v>30.702882190480373</v>
      </c>
      <c r="J1906" s="31">
        <f t="shared" si="900"/>
        <v>75.01609340009702</v>
      </c>
    </row>
    <row r="1907" spans="1:10" ht="25.5">
      <c r="A1907" s="43" t="s">
        <v>154</v>
      </c>
      <c r="B1907" s="44" t="s">
        <v>1112</v>
      </c>
      <c r="C1907" s="44" t="s">
        <v>155</v>
      </c>
      <c r="D1907" s="31">
        <v>61517.1</v>
      </c>
      <c r="E1907" s="31">
        <f>ведомство!H2663</f>
        <v>61517.1</v>
      </c>
      <c r="F1907" s="31">
        <f>ведомство!I2663</f>
        <v>25177.960999999999</v>
      </c>
      <c r="G1907" s="31">
        <f>ведомство!J2663</f>
        <v>24981.192999999999</v>
      </c>
      <c r="H1907" s="7">
        <f>ведомство!K2663</f>
        <v>18887.52274</v>
      </c>
      <c r="I1907" s="31">
        <f t="shared" si="899"/>
        <v>30.702882190480373</v>
      </c>
      <c r="J1907" s="31">
        <f t="shared" si="900"/>
        <v>75.01609340009702</v>
      </c>
    </row>
    <row r="1908" spans="1:10">
      <c r="A1908" s="43" t="s">
        <v>160</v>
      </c>
      <c r="B1908" s="44" t="s">
        <v>1112</v>
      </c>
      <c r="C1908" s="44" t="s">
        <v>161</v>
      </c>
      <c r="D1908" s="31">
        <v>101.5</v>
      </c>
      <c r="E1908" s="31">
        <f>E1909</f>
        <v>101.5</v>
      </c>
      <c r="F1908" s="31">
        <f t="shared" ref="F1908:H1908" si="914">F1909</f>
        <v>77.7</v>
      </c>
      <c r="G1908" s="31">
        <f t="shared" si="914"/>
        <v>77.7</v>
      </c>
      <c r="H1908" s="7">
        <f t="shared" si="914"/>
        <v>39.438000000000002</v>
      </c>
      <c r="I1908" s="31">
        <f t="shared" si="899"/>
        <v>38.855172413793106</v>
      </c>
      <c r="J1908" s="31">
        <f t="shared" si="900"/>
        <v>50.756756756756758</v>
      </c>
    </row>
    <row r="1909" spans="1:10">
      <c r="A1909" s="43" t="s">
        <v>162</v>
      </c>
      <c r="B1909" s="44" t="s">
        <v>1112</v>
      </c>
      <c r="C1909" s="44" t="s">
        <v>163</v>
      </c>
      <c r="D1909" s="31">
        <v>101.5</v>
      </c>
      <c r="E1909" s="31">
        <f>ведомство!H2665</f>
        <v>101.5</v>
      </c>
      <c r="F1909" s="31">
        <f>ведомство!I2665</f>
        <v>77.7</v>
      </c>
      <c r="G1909" s="31">
        <f>ведомство!J2665</f>
        <v>77.7</v>
      </c>
      <c r="H1909" s="7">
        <f>ведомство!K2665</f>
        <v>39.438000000000002</v>
      </c>
      <c r="I1909" s="31">
        <f t="shared" si="899"/>
        <v>38.855172413793106</v>
      </c>
      <c r="J1909" s="31">
        <f t="shared" si="900"/>
        <v>50.756756756756758</v>
      </c>
    </row>
    <row r="1910" spans="1:10" ht="25.5">
      <c r="A1910" s="43" t="s">
        <v>1113</v>
      </c>
      <c r="B1910" s="44" t="s">
        <v>1114</v>
      </c>
      <c r="C1910" s="44" t="s">
        <v>0</v>
      </c>
      <c r="D1910" s="31">
        <v>373.3</v>
      </c>
      <c r="E1910" s="31">
        <f>E1911</f>
        <v>373.3</v>
      </c>
      <c r="F1910" s="31">
        <f t="shared" ref="F1910:H1911" si="915">F1911</f>
        <v>283.3</v>
      </c>
      <c r="G1910" s="31">
        <f t="shared" si="915"/>
        <v>283.3</v>
      </c>
      <c r="H1910" s="7">
        <f t="shared" si="915"/>
        <v>222.47040000000001</v>
      </c>
      <c r="I1910" s="31">
        <f t="shared" si="899"/>
        <v>59.595606750602734</v>
      </c>
      <c r="J1910" s="31">
        <f t="shared" si="900"/>
        <v>78.528203318037413</v>
      </c>
    </row>
    <row r="1911" spans="1:10">
      <c r="A1911" s="43" t="s">
        <v>105</v>
      </c>
      <c r="B1911" s="44" t="s">
        <v>1114</v>
      </c>
      <c r="C1911" s="44" t="s">
        <v>106</v>
      </c>
      <c r="D1911" s="31">
        <v>373.3</v>
      </c>
      <c r="E1911" s="31">
        <f>E1912</f>
        <v>373.3</v>
      </c>
      <c r="F1911" s="31">
        <f t="shared" si="915"/>
        <v>283.3</v>
      </c>
      <c r="G1911" s="31">
        <f t="shared" si="915"/>
        <v>283.3</v>
      </c>
      <c r="H1911" s="7">
        <f t="shared" si="915"/>
        <v>222.47040000000001</v>
      </c>
      <c r="I1911" s="31">
        <f t="shared" si="899"/>
        <v>59.595606750602734</v>
      </c>
      <c r="J1911" s="31">
        <f t="shared" si="900"/>
        <v>78.528203318037413</v>
      </c>
    </row>
    <row r="1912" spans="1:10">
      <c r="A1912" s="43" t="s">
        <v>424</v>
      </c>
      <c r="B1912" s="44" t="s">
        <v>1114</v>
      </c>
      <c r="C1912" s="44" t="s">
        <v>425</v>
      </c>
      <c r="D1912" s="31">
        <v>373.3</v>
      </c>
      <c r="E1912" s="31">
        <f>ведомство!H2668</f>
        <v>373.3</v>
      </c>
      <c r="F1912" s="31">
        <f>ведомство!I2668</f>
        <v>283.3</v>
      </c>
      <c r="G1912" s="31">
        <f>ведомство!J2668</f>
        <v>283.3</v>
      </c>
      <c r="H1912" s="7">
        <f>ведомство!K2668</f>
        <v>222.47040000000001</v>
      </c>
      <c r="I1912" s="31">
        <f t="shared" si="899"/>
        <v>59.595606750602734</v>
      </c>
      <c r="J1912" s="31">
        <f t="shared" si="900"/>
        <v>78.528203318037413</v>
      </c>
    </row>
    <row r="1913" spans="1:10">
      <c r="A1913" s="40" t="s">
        <v>0</v>
      </c>
      <c r="B1913" s="65" t="s">
        <v>0</v>
      </c>
      <c r="C1913" s="41" t="s">
        <v>0</v>
      </c>
      <c r="D1913" s="42" t="s">
        <v>0</v>
      </c>
      <c r="E1913" s="42"/>
      <c r="F1913" s="42"/>
      <c r="G1913" s="42"/>
      <c r="H1913" s="5"/>
      <c r="I1913" s="31"/>
      <c r="J1913" s="31"/>
    </row>
    <row r="1914" spans="1:10" ht="25.5">
      <c r="A1914" s="40" t="s">
        <v>1062</v>
      </c>
      <c r="B1914" s="41" t="s">
        <v>1063</v>
      </c>
      <c r="C1914" s="41" t="s">
        <v>0</v>
      </c>
      <c r="D1914" s="42">
        <v>200540.6</v>
      </c>
      <c r="E1914" s="42">
        <f>E1915+E1920+E1925+E1933</f>
        <v>200540.6</v>
      </c>
      <c r="F1914" s="42">
        <f t="shared" ref="F1914:H1914" si="916">F1915+F1920+F1925+F1933</f>
        <v>191684.02</v>
      </c>
      <c r="G1914" s="42">
        <f t="shared" si="916"/>
        <v>191684.02</v>
      </c>
      <c r="H1914" s="5">
        <f t="shared" si="916"/>
        <v>119612.59495999999</v>
      </c>
      <c r="I1914" s="42">
        <f t="shared" si="899"/>
        <v>59.645076837308743</v>
      </c>
      <c r="J1914" s="42">
        <f t="shared" si="900"/>
        <v>62.400921558302038</v>
      </c>
    </row>
    <row r="1915" spans="1:10">
      <c r="A1915" s="40" t="s">
        <v>1064</v>
      </c>
      <c r="B1915" s="41" t="s">
        <v>1065</v>
      </c>
      <c r="C1915" s="41" t="s">
        <v>0</v>
      </c>
      <c r="D1915" s="42">
        <v>7413.3</v>
      </c>
      <c r="E1915" s="42">
        <f>E1916</f>
        <v>7413.3</v>
      </c>
      <c r="F1915" s="42">
        <f t="shared" ref="F1915:H1917" si="917">F1916</f>
        <v>5342.02</v>
      </c>
      <c r="G1915" s="42">
        <f t="shared" si="917"/>
        <v>5342.02</v>
      </c>
      <c r="H1915" s="5">
        <f t="shared" si="917"/>
        <v>4862.2288200000003</v>
      </c>
      <c r="I1915" s="42">
        <f t="shared" si="899"/>
        <v>65.587913884504871</v>
      </c>
      <c r="J1915" s="42">
        <f t="shared" si="900"/>
        <v>91.018543921587707</v>
      </c>
    </row>
    <row r="1916" spans="1:10">
      <c r="A1916" s="43" t="s">
        <v>146</v>
      </c>
      <c r="B1916" s="44" t="s">
        <v>1066</v>
      </c>
      <c r="C1916" s="44" t="s">
        <v>0</v>
      </c>
      <c r="D1916" s="31">
        <v>7413.3</v>
      </c>
      <c r="E1916" s="31">
        <f>E1917</f>
        <v>7413.3</v>
      </c>
      <c r="F1916" s="31">
        <f t="shared" si="917"/>
        <v>5342.02</v>
      </c>
      <c r="G1916" s="31">
        <f t="shared" si="917"/>
        <v>5342.02</v>
      </c>
      <c r="H1916" s="7">
        <f t="shared" si="917"/>
        <v>4862.2288200000003</v>
      </c>
      <c r="I1916" s="31">
        <f t="shared" si="899"/>
        <v>65.587913884504871</v>
      </c>
      <c r="J1916" s="31">
        <f t="shared" si="900"/>
        <v>91.018543921587707</v>
      </c>
    </row>
    <row r="1917" spans="1:10" ht="38.25">
      <c r="A1917" s="43" t="s">
        <v>148</v>
      </c>
      <c r="B1917" s="44" t="s">
        <v>1066</v>
      </c>
      <c r="C1917" s="44" t="s">
        <v>149</v>
      </c>
      <c r="D1917" s="31">
        <v>7413.3</v>
      </c>
      <c r="E1917" s="31">
        <f>E1918</f>
        <v>7413.3</v>
      </c>
      <c r="F1917" s="31">
        <f t="shared" si="917"/>
        <v>5342.02</v>
      </c>
      <c r="G1917" s="31">
        <f t="shared" si="917"/>
        <v>5342.02</v>
      </c>
      <c r="H1917" s="7">
        <f t="shared" si="917"/>
        <v>4862.2288200000003</v>
      </c>
      <c r="I1917" s="31">
        <f t="shared" si="899"/>
        <v>65.587913884504871</v>
      </c>
      <c r="J1917" s="31">
        <f t="shared" si="900"/>
        <v>91.018543921587707</v>
      </c>
    </row>
    <row r="1918" spans="1:10">
      <c r="A1918" s="43" t="s">
        <v>150</v>
      </c>
      <c r="B1918" s="44" t="s">
        <v>1066</v>
      </c>
      <c r="C1918" s="44" t="s">
        <v>151</v>
      </c>
      <c r="D1918" s="31">
        <v>7413.3</v>
      </c>
      <c r="E1918" s="31">
        <f>ведомство!H2575</f>
        <v>7413.3</v>
      </c>
      <c r="F1918" s="31">
        <f>ведомство!I2575</f>
        <v>5342.02</v>
      </c>
      <c r="G1918" s="31">
        <f>ведомство!J2575</f>
        <v>5342.02</v>
      </c>
      <c r="H1918" s="7">
        <f>ведомство!K2575</f>
        <v>4862.2288200000003</v>
      </c>
      <c r="I1918" s="31">
        <f t="shared" si="899"/>
        <v>65.587913884504871</v>
      </c>
      <c r="J1918" s="31">
        <f t="shared" si="900"/>
        <v>91.018543921587707</v>
      </c>
    </row>
    <row r="1919" spans="1:10">
      <c r="A1919" s="40" t="s">
        <v>0</v>
      </c>
      <c r="B1919" s="65" t="s">
        <v>0</v>
      </c>
      <c r="C1919" s="41" t="s">
        <v>0</v>
      </c>
      <c r="D1919" s="42" t="s">
        <v>0</v>
      </c>
      <c r="E1919" s="42"/>
      <c r="F1919" s="42"/>
      <c r="G1919" s="42"/>
      <c r="H1919" s="5"/>
      <c r="I1919" s="31"/>
      <c r="J1919" s="31"/>
    </row>
    <row r="1920" spans="1:10" ht="25.5">
      <c r="A1920" s="40" t="s">
        <v>1067</v>
      </c>
      <c r="B1920" s="41" t="s">
        <v>1068</v>
      </c>
      <c r="C1920" s="41" t="s">
        <v>0</v>
      </c>
      <c r="D1920" s="42">
        <v>145.1</v>
      </c>
      <c r="E1920" s="42">
        <f>E1921</f>
        <v>145.1</v>
      </c>
      <c r="F1920" s="42">
        <f t="shared" ref="F1920:H1922" si="918">F1921</f>
        <v>145.1</v>
      </c>
      <c r="G1920" s="42">
        <f t="shared" si="918"/>
        <v>145.1</v>
      </c>
      <c r="H1920" s="5">
        <f t="shared" si="918"/>
        <v>97.607500000000002</v>
      </c>
      <c r="I1920" s="42">
        <f t="shared" si="899"/>
        <v>67.269124741557548</v>
      </c>
      <c r="J1920" s="42">
        <f t="shared" si="900"/>
        <v>67.269124741557548</v>
      </c>
    </row>
    <row r="1921" spans="1:10" ht="25.5">
      <c r="A1921" s="43" t="s">
        <v>1067</v>
      </c>
      <c r="B1921" s="44" t="s">
        <v>1069</v>
      </c>
      <c r="C1921" s="44" t="s">
        <v>0</v>
      </c>
      <c r="D1921" s="31">
        <v>145.1</v>
      </c>
      <c r="E1921" s="31">
        <f>E1922</f>
        <v>145.1</v>
      </c>
      <c r="F1921" s="31">
        <f t="shared" si="918"/>
        <v>145.1</v>
      </c>
      <c r="G1921" s="31">
        <f t="shared" si="918"/>
        <v>145.1</v>
      </c>
      <c r="H1921" s="7">
        <f t="shared" si="918"/>
        <v>97.607500000000002</v>
      </c>
      <c r="I1921" s="31">
        <f t="shared" si="899"/>
        <v>67.269124741557548</v>
      </c>
      <c r="J1921" s="31">
        <f t="shared" si="900"/>
        <v>67.269124741557548</v>
      </c>
    </row>
    <row r="1922" spans="1:10">
      <c r="A1922" s="43" t="s">
        <v>152</v>
      </c>
      <c r="B1922" s="44" t="s">
        <v>1069</v>
      </c>
      <c r="C1922" s="44" t="s">
        <v>153</v>
      </c>
      <c r="D1922" s="31">
        <v>145.1</v>
      </c>
      <c r="E1922" s="31">
        <f>E1923</f>
        <v>145.1</v>
      </c>
      <c r="F1922" s="31">
        <f t="shared" si="918"/>
        <v>145.1</v>
      </c>
      <c r="G1922" s="31">
        <f t="shared" si="918"/>
        <v>145.1</v>
      </c>
      <c r="H1922" s="7">
        <f t="shared" si="918"/>
        <v>97.607500000000002</v>
      </c>
      <c r="I1922" s="31">
        <f t="shared" si="899"/>
        <v>67.269124741557548</v>
      </c>
      <c r="J1922" s="31">
        <f t="shared" si="900"/>
        <v>67.269124741557548</v>
      </c>
    </row>
    <row r="1923" spans="1:10" ht="25.5">
      <c r="A1923" s="43" t="s">
        <v>154</v>
      </c>
      <c r="B1923" s="44" t="s">
        <v>1069</v>
      </c>
      <c r="C1923" s="44" t="s">
        <v>155</v>
      </c>
      <c r="D1923" s="31">
        <v>145.1</v>
      </c>
      <c r="E1923" s="31">
        <f>ведомство!H2579</f>
        <v>145.1</v>
      </c>
      <c r="F1923" s="31">
        <f>ведомство!I2579</f>
        <v>145.1</v>
      </c>
      <c r="G1923" s="31">
        <f>ведомство!J2579</f>
        <v>145.1</v>
      </c>
      <c r="H1923" s="7">
        <f>ведомство!K2579</f>
        <v>97.607500000000002</v>
      </c>
      <c r="I1923" s="31">
        <f t="shared" si="899"/>
        <v>67.269124741557548</v>
      </c>
      <c r="J1923" s="31">
        <f t="shared" si="900"/>
        <v>67.269124741557548</v>
      </c>
    </row>
    <row r="1924" spans="1:10">
      <c r="A1924" s="40" t="s">
        <v>0</v>
      </c>
      <c r="B1924" s="65" t="s">
        <v>0</v>
      </c>
      <c r="C1924" s="41" t="s">
        <v>0</v>
      </c>
      <c r="D1924" s="42" t="s">
        <v>0</v>
      </c>
      <c r="E1924" s="42"/>
      <c r="F1924" s="42"/>
      <c r="G1924" s="42"/>
      <c r="H1924" s="5"/>
      <c r="I1924" s="31"/>
      <c r="J1924" s="31"/>
    </row>
    <row r="1925" spans="1:10">
      <c r="A1925" s="40" t="s">
        <v>1070</v>
      </c>
      <c r="B1925" s="41" t="s">
        <v>1071</v>
      </c>
      <c r="C1925" s="41" t="s">
        <v>0</v>
      </c>
      <c r="D1925" s="42">
        <v>164209.1</v>
      </c>
      <c r="E1925" s="42">
        <f>E1929+E1926</f>
        <v>164209.1</v>
      </c>
      <c r="F1925" s="42">
        <f t="shared" ref="F1925:H1925" si="919">F1929+F1926</f>
        <v>164209.1</v>
      </c>
      <c r="G1925" s="42">
        <f t="shared" si="919"/>
        <v>164209.1</v>
      </c>
      <c r="H1925" s="5">
        <f t="shared" si="919"/>
        <v>93780.512319999994</v>
      </c>
      <c r="I1925" s="42">
        <f t="shared" si="899"/>
        <v>57.110423429639404</v>
      </c>
      <c r="J1925" s="42">
        <f t="shared" si="900"/>
        <v>57.110423429639404</v>
      </c>
    </row>
    <row r="1926" spans="1:10" s="32" customFormat="1" hidden="1">
      <c r="A1926" s="49" t="s">
        <v>1185</v>
      </c>
      <c r="B1926" s="47" t="s">
        <v>1180</v>
      </c>
      <c r="C1926" s="41"/>
      <c r="D1926" s="42"/>
      <c r="E1926" s="48">
        <f>E1927</f>
        <v>0</v>
      </c>
      <c r="F1926" s="48">
        <f t="shared" ref="F1926:H1927" si="920">F1927</f>
        <v>0</v>
      </c>
      <c r="G1926" s="48">
        <f t="shared" si="920"/>
        <v>0</v>
      </c>
      <c r="H1926" s="21">
        <f t="shared" si="920"/>
        <v>0</v>
      </c>
      <c r="I1926" s="31" t="e">
        <f t="shared" si="899"/>
        <v>#DIV/0!</v>
      </c>
      <c r="J1926" s="31" t="e">
        <f t="shared" si="900"/>
        <v>#DIV/0!</v>
      </c>
    </row>
    <row r="1927" spans="1:10" s="32" customFormat="1" hidden="1">
      <c r="A1927" s="43" t="s">
        <v>160</v>
      </c>
      <c r="B1927" s="47" t="s">
        <v>1180</v>
      </c>
      <c r="C1927" s="44" t="s">
        <v>161</v>
      </c>
      <c r="D1927" s="42"/>
      <c r="E1927" s="48">
        <f>E1928</f>
        <v>0</v>
      </c>
      <c r="F1927" s="48">
        <f t="shared" si="920"/>
        <v>0</v>
      </c>
      <c r="G1927" s="48">
        <f t="shared" si="920"/>
        <v>0</v>
      </c>
      <c r="H1927" s="21">
        <f t="shared" si="920"/>
        <v>0</v>
      </c>
      <c r="I1927" s="31" t="e">
        <f t="shared" si="899"/>
        <v>#DIV/0!</v>
      </c>
      <c r="J1927" s="31" t="e">
        <f t="shared" si="900"/>
        <v>#DIV/0!</v>
      </c>
    </row>
    <row r="1928" spans="1:10" s="32" customFormat="1" hidden="1">
      <c r="A1928" s="43" t="s">
        <v>662</v>
      </c>
      <c r="B1928" s="47" t="s">
        <v>1180</v>
      </c>
      <c r="C1928" s="44" t="s">
        <v>663</v>
      </c>
      <c r="D1928" s="42"/>
      <c r="E1928" s="48">
        <f>ведомство!H2583</f>
        <v>0</v>
      </c>
      <c r="F1928" s="48">
        <f>ведомство!I2583</f>
        <v>0</v>
      </c>
      <c r="G1928" s="48">
        <f>ведомство!J2583</f>
        <v>0</v>
      </c>
      <c r="H1928" s="21">
        <f>ведомство!K2583</f>
        <v>0</v>
      </c>
      <c r="I1928" s="31" t="e">
        <f t="shared" si="899"/>
        <v>#DIV/0!</v>
      </c>
      <c r="J1928" s="31" t="e">
        <f t="shared" si="900"/>
        <v>#DIV/0!</v>
      </c>
    </row>
    <row r="1929" spans="1:10">
      <c r="A1929" s="43" t="s">
        <v>1072</v>
      </c>
      <c r="B1929" s="44" t="s">
        <v>1073</v>
      </c>
      <c r="C1929" s="44" t="s">
        <v>0</v>
      </c>
      <c r="D1929" s="31">
        <v>164209.1</v>
      </c>
      <c r="E1929" s="31">
        <f>E1930</f>
        <v>164209.1</v>
      </c>
      <c r="F1929" s="31">
        <f t="shared" ref="F1929:H1930" si="921">F1930</f>
        <v>164209.1</v>
      </c>
      <c r="G1929" s="31">
        <f t="shared" si="921"/>
        <v>164209.1</v>
      </c>
      <c r="H1929" s="7">
        <f t="shared" si="921"/>
        <v>93780.512319999994</v>
      </c>
      <c r="I1929" s="31">
        <f t="shared" si="899"/>
        <v>57.110423429639404</v>
      </c>
      <c r="J1929" s="31">
        <f t="shared" si="900"/>
        <v>57.110423429639404</v>
      </c>
    </row>
    <row r="1930" spans="1:10">
      <c r="A1930" s="43" t="s">
        <v>160</v>
      </c>
      <c r="B1930" s="44" t="s">
        <v>1073</v>
      </c>
      <c r="C1930" s="44" t="s">
        <v>161</v>
      </c>
      <c r="D1930" s="31">
        <v>164209.1</v>
      </c>
      <c r="E1930" s="31">
        <f>E1931</f>
        <v>164209.1</v>
      </c>
      <c r="F1930" s="31">
        <f t="shared" si="921"/>
        <v>164209.1</v>
      </c>
      <c r="G1930" s="31">
        <f t="shared" si="921"/>
        <v>164209.1</v>
      </c>
      <c r="H1930" s="7">
        <f t="shared" si="921"/>
        <v>93780.512319999994</v>
      </c>
      <c r="I1930" s="31">
        <f t="shared" si="899"/>
        <v>57.110423429639404</v>
      </c>
      <c r="J1930" s="31">
        <f t="shared" si="900"/>
        <v>57.110423429639404</v>
      </c>
    </row>
    <row r="1931" spans="1:10">
      <c r="A1931" s="43" t="s">
        <v>662</v>
      </c>
      <c r="B1931" s="44" t="s">
        <v>1073</v>
      </c>
      <c r="C1931" s="44" t="s">
        <v>663</v>
      </c>
      <c r="D1931" s="31">
        <v>164209.1</v>
      </c>
      <c r="E1931" s="31">
        <f>ведомство!H2586</f>
        <v>164209.1</v>
      </c>
      <c r="F1931" s="31">
        <f>ведомство!I2586</f>
        <v>164209.1</v>
      </c>
      <c r="G1931" s="31">
        <f>ведомство!J2586</f>
        <v>164209.1</v>
      </c>
      <c r="H1931" s="7">
        <f>ведомство!K2586</f>
        <v>93780.512319999994</v>
      </c>
      <c r="I1931" s="31">
        <f t="shared" si="899"/>
        <v>57.110423429639404</v>
      </c>
      <c r="J1931" s="31">
        <f t="shared" si="900"/>
        <v>57.110423429639404</v>
      </c>
    </row>
    <row r="1932" spans="1:10">
      <c r="A1932" s="40" t="s">
        <v>0</v>
      </c>
      <c r="B1932" s="65" t="s">
        <v>0</v>
      </c>
      <c r="C1932" s="41" t="s">
        <v>0</v>
      </c>
      <c r="D1932" s="42" t="s">
        <v>0</v>
      </c>
      <c r="E1932" s="42"/>
      <c r="F1932" s="42"/>
      <c r="G1932" s="42"/>
      <c r="H1932" s="5"/>
      <c r="I1932" s="31"/>
      <c r="J1932" s="31"/>
    </row>
    <row r="1933" spans="1:10">
      <c r="A1933" s="40" t="s">
        <v>1074</v>
      </c>
      <c r="B1933" s="41" t="s">
        <v>1075</v>
      </c>
      <c r="C1933" s="41" t="s">
        <v>0</v>
      </c>
      <c r="D1933" s="42">
        <v>28773.1</v>
      </c>
      <c r="E1933" s="42">
        <f>E1934</f>
        <v>28773.100000000002</v>
      </c>
      <c r="F1933" s="42">
        <f t="shared" ref="F1933:H1933" si="922">F1934</f>
        <v>21987.8</v>
      </c>
      <c r="G1933" s="42">
        <f t="shared" si="922"/>
        <v>21987.8</v>
      </c>
      <c r="H1933" s="5">
        <f t="shared" si="922"/>
        <v>20872.246319999998</v>
      </c>
      <c r="I1933" s="42">
        <f t="shared" si="899"/>
        <v>72.540832652720752</v>
      </c>
      <c r="J1933" s="42">
        <f t="shared" si="900"/>
        <v>94.926487961505927</v>
      </c>
    </row>
    <row r="1934" spans="1:10">
      <c r="A1934" s="43" t="s">
        <v>146</v>
      </c>
      <c r="B1934" s="44" t="s">
        <v>1076</v>
      </c>
      <c r="C1934" s="44" t="s">
        <v>0</v>
      </c>
      <c r="D1934" s="31">
        <v>28773.1</v>
      </c>
      <c r="E1934" s="31">
        <f>E1935+E1937+E1939</f>
        <v>28773.100000000002</v>
      </c>
      <c r="F1934" s="31">
        <f t="shared" ref="F1934:H1934" si="923">F1935+F1937+F1939</f>
        <v>21987.8</v>
      </c>
      <c r="G1934" s="31">
        <f t="shared" si="923"/>
        <v>21987.8</v>
      </c>
      <c r="H1934" s="7">
        <f t="shared" si="923"/>
        <v>20872.246319999998</v>
      </c>
      <c r="I1934" s="31">
        <f t="shared" ref="I1934:I1997" si="924">H1934/E1934*100</f>
        <v>72.540832652720752</v>
      </c>
      <c r="J1934" s="31">
        <f t="shared" ref="J1934:J1996" si="925">H1934/F1934*100</f>
        <v>94.926487961505927</v>
      </c>
    </row>
    <row r="1935" spans="1:10" ht="38.25">
      <c r="A1935" s="43" t="s">
        <v>148</v>
      </c>
      <c r="B1935" s="44" t="s">
        <v>1076</v>
      </c>
      <c r="C1935" s="44" t="s">
        <v>149</v>
      </c>
      <c r="D1935" s="31">
        <v>28186.3</v>
      </c>
      <c r="E1935" s="31">
        <f>E1936</f>
        <v>28186.300000000003</v>
      </c>
      <c r="F1935" s="31">
        <f t="shared" ref="F1935:H1935" si="926">F1936</f>
        <v>21421</v>
      </c>
      <c r="G1935" s="31">
        <f t="shared" si="926"/>
        <v>21421</v>
      </c>
      <c r="H1935" s="7">
        <f t="shared" si="926"/>
        <v>20396.48258</v>
      </c>
      <c r="I1935" s="31">
        <f t="shared" si="924"/>
        <v>72.363107538059253</v>
      </c>
      <c r="J1935" s="31">
        <f t="shared" si="925"/>
        <v>95.217228794173934</v>
      </c>
    </row>
    <row r="1936" spans="1:10">
      <c r="A1936" s="43" t="s">
        <v>150</v>
      </c>
      <c r="B1936" s="44" t="s">
        <v>1076</v>
      </c>
      <c r="C1936" s="44" t="s">
        <v>151</v>
      </c>
      <c r="D1936" s="31">
        <v>28186.3</v>
      </c>
      <c r="E1936" s="31">
        <f>ведомство!H2590</f>
        <v>28186.300000000003</v>
      </c>
      <c r="F1936" s="31">
        <f>ведомство!I2590</f>
        <v>21421</v>
      </c>
      <c r="G1936" s="31">
        <f>ведомство!J2590</f>
        <v>21421</v>
      </c>
      <c r="H1936" s="7">
        <f>ведомство!K2590</f>
        <v>20396.48258</v>
      </c>
      <c r="I1936" s="31">
        <f t="shared" si="924"/>
        <v>72.363107538059253</v>
      </c>
      <c r="J1936" s="31">
        <f t="shared" si="925"/>
        <v>95.217228794173934</v>
      </c>
    </row>
    <row r="1937" spans="1:10">
      <c r="A1937" s="43" t="s">
        <v>152</v>
      </c>
      <c r="B1937" s="44" t="s">
        <v>1076</v>
      </c>
      <c r="C1937" s="44" t="s">
        <v>153</v>
      </c>
      <c r="D1937" s="31">
        <v>568.79999999999995</v>
      </c>
      <c r="E1937" s="31">
        <f>E1938</f>
        <v>568.79999999999995</v>
      </c>
      <c r="F1937" s="31">
        <f t="shared" ref="F1937:H1937" si="927">F1938</f>
        <v>553.29999999999995</v>
      </c>
      <c r="G1937" s="31">
        <f t="shared" si="927"/>
        <v>553.29999999999995</v>
      </c>
      <c r="H1937" s="7">
        <f t="shared" si="927"/>
        <v>462.44673999999998</v>
      </c>
      <c r="I1937" s="31">
        <f t="shared" si="924"/>
        <v>81.302169479606192</v>
      </c>
      <c r="J1937" s="31">
        <f t="shared" si="925"/>
        <v>83.579746972709202</v>
      </c>
    </row>
    <row r="1938" spans="1:10" ht="25.5">
      <c r="A1938" s="43" t="s">
        <v>154</v>
      </c>
      <c r="B1938" s="44" t="s">
        <v>1076</v>
      </c>
      <c r="C1938" s="44" t="s">
        <v>155</v>
      </c>
      <c r="D1938" s="31">
        <v>568.79999999999995</v>
      </c>
      <c r="E1938" s="31">
        <f>ведомство!H2592</f>
        <v>568.79999999999995</v>
      </c>
      <c r="F1938" s="31">
        <f>ведомство!I2592</f>
        <v>553.29999999999995</v>
      </c>
      <c r="G1938" s="31">
        <f>ведомство!J2592</f>
        <v>553.29999999999995</v>
      </c>
      <c r="H1938" s="7">
        <f>ведомство!K2592</f>
        <v>462.44673999999998</v>
      </c>
      <c r="I1938" s="31">
        <f t="shared" si="924"/>
        <v>81.302169479606192</v>
      </c>
      <c r="J1938" s="31">
        <f t="shared" si="925"/>
        <v>83.579746972709202</v>
      </c>
    </row>
    <row r="1939" spans="1:10">
      <c r="A1939" s="43" t="s">
        <v>160</v>
      </c>
      <c r="B1939" s="44" t="s">
        <v>1076</v>
      </c>
      <c r="C1939" s="44" t="s">
        <v>161</v>
      </c>
      <c r="D1939" s="31">
        <v>18</v>
      </c>
      <c r="E1939" s="31">
        <f>E1940</f>
        <v>18</v>
      </c>
      <c r="F1939" s="31">
        <f t="shared" ref="F1939:H1939" si="928">F1940</f>
        <v>13.5</v>
      </c>
      <c r="G1939" s="31">
        <f t="shared" si="928"/>
        <v>13.5</v>
      </c>
      <c r="H1939" s="7">
        <f t="shared" si="928"/>
        <v>13.317</v>
      </c>
      <c r="I1939" s="31">
        <f t="shared" si="924"/>
        <v>73.983333333333334</v>
      </c>
      <c r="J1939" s="31">
        <f t="shared" si="925"/>
        <v>98.644444444444446</v>
      </c>
    </row>
    <row r="1940" spans="1:10">
      <c r="A1940" s="43" t="s">
        <v>162</v>
      </c>
      <c r="B1940" s="44" t="s">
        <v>1076</v>
      </c>
      <c r="C1940" s="44" t="s">
        <v>163</v>
      </c>
      <c r="D1940" s="31">
        <v>18</v>
      </c>
      <c r="E1940" s="31">
        <f>ведомство!H2594</f>
        <v>18</v>
      </c>
      <c r="F1940" s="31">
        <f>ведомство!I2594</f>
        <v>13.5</v>
      </c>
      <c r="G1940" s="31">
        <f>ведомство!J2594</f>
        <v>13.5</v>
      </c>
      <c r="H1940" s="7">
        <f>ведомство!K2594</f>
        <v>13.317</v>
      </c>
      <c r="I1940" s="31">
        <f t="shared" si="924"/>
        <v>73.983333333333334</v>
      </c>
      <c r="J1940" s="31">
        <f t="shared" si="925"/>
        <v>98.644444444444446</v>
      </c>
    </row>
    <row r="1941" spans="1:10">
      <c r="A1941" s="40" t="s">
        <v>0</v>
      </c>
      <c r="B1941" s="65" t="s">
        <v>0</v>
      </c>
      <c r="C1941" s="41" t="s">
        <v>0</v>
      </c>
      <c r="D1941" s="42" t="s">
        <v>0</v>
      </c>
      <c r="E1941" s="42"/>
      <c r="F1941" s="42"/>
      <c r="G1941" s="42"/>
      <c r="H1941" s="5"/>
      <c r="I1941" s="31"/>
      <c r="J1941" s="31"/>
    </row>
    <row r="1942" spans="1:10">
      <c r="A1942" s="40" t="s">
        <v>1053</v>
      </c>
      <c r="B1942" s="41" t="s">
        <v>1054</v>
      </c>
      <c r="C1942" s="41" t="s">
        <v>0</v>
      </c>
      <c r="D1942" s="42">
        <v>39912.800000000003</v>
      </c>
      <c r="E1942" s="42">
        <f>E1943</f>
        <v>39912.799999999996</v>
      </c>
      <c r="F1942" s="42">
        <f t="shared" ref="F1942:H1942" si="929">F1943</f>
        <v>31124.7</v>
      </c>
      <c r="G1942" s="42">
        <f t="shared" si="929"/>
        <v>31073.7</v>
      </c>
      <c r="H1942" s="5">
        <f t="shared" si="929"/>
        <v>28703.792090000003</v>
      </c>
      <c r="I1942" s="42">
        <f t="shared" si="924"/>
        <v>71.916257666713449</v>
      </c>
      <c r="J1942" s="42">
        <f t="shared" si="925"/>
        <v>92.221907648909081</v>
      </c>
    </row>
    <row r="1943" spans="1:10">
      <c r="A1943" s="43" t="s">
        <v>146</v>
      </c>
      <c r="B1943" s="44" t="s">
        <v>1055</v>
      </c>
      <c r="C1943" s="44" t="s">
        <v>0</v>
      </c>
      <c r="D1943" s="31">
        <v>39912.800000000003</v>
      </c>
      <c r="E1943" s="31">
        <f>E1944+E1946+E1948</f>
        <v>39912.799999999996</v>
      </c>
      <c r="F1943" s="31">
        <f t="shared" ref="F1943:H1943" si="930">F1944+F1946+F1948</f>
        <v>31124.7</v>
      </c>
      <c r="G1943" s="31">
        <f t="shared" si="930"/>
        <v>31073.7</v>
      </c>
      <c r="H1943" s="7">
        <f t="shared" si="930"/>
        <v>28703.792090000003</v>
      </c>
      <c r="I1943" s="31">
        <f t="shared" si="924"/>
        <v>71.916257666713449</v>
      </c>
      <c r="J1943" s="31">
        <f t="shared" si="925"/>
        <v>92.221907648909081</v>
      </c>
    </row>
    <row r="1944" spans="1:10" ht="38.25">
      <c r="A1944" s="43" t="s">
        <v>148</v>
      </c>
      <c r="B1944" s="44" t="s">
        <v>1055</v>
      </c>
      <c r="C1944" s="44" t="s">
        <v>149</v>
      </c>
      <c r="D1944" s="31">
        <v>35936.5</v>
      </c>
      <c r="E1944" s="31">
        <f>E1945</f>
        <v>35936.5</v>
      </c>
      <c r="F1944" s="31">
        <f t="shared" ref="F1944:H1944" si="931">F1945</f>
        <v>28184.5</v>
      </c>
      <c r="G1944" s="31">
        <f t="shared" si="931"/>
        <v>28184.5</v>
      </c>
      <c r="H1944" s="7">
        <f t="shared" si="931"/>
        <v>26525.662990000001</v>
      </c>
      <c r="I1944" s="31">
        <f t="shared" si="924"/>
        <v>73.812594409583582</v>
      </c>
      <c r="J1944" s="31">
        <f t="shared" si="925"/>
        <v>94.114364242757546</v>
      </c>
    </row>
    <row r="1945" spans="1:10">
      <c r="A1945" s="43" t="s">
        <v>150</v>
      </c>
      <c r="B1945" s="44" t="s">
        <v>1055</v>
      </c>
      <c r="C1945" s="44" t="s">
        <v>151</v>
      </c>
      <c r="D1945" s="31">
        <v>35936.5</v>
      </c>
      <c r="E1945" s="31">
        <f>ведомство!H2548</f>
        <v>35936.5</v>
      </c>
      <c r="F1945" s="31">
        <f>ведомство!I2548</f>
        <v>28184.5</v>
      </c>
      <c r="G1945" s="31">
        <f>ведомство!J2548</f>
        <v>28184.5</v>
      </c>
      <c r="H1945" s="7">
        <f>ведомство!K2548</f>
        <v>26525.662990000001</v>
      </c>
      <c r="I1945" s="31">
        <f t="shared" si="924"/>
        <v>73.812594409583582</v>
      </c>
      <c r="J1945" s="31">
        <f t="shared" si="925"/>
        <v>94.114364242757546</v>
      </c>
    </row>
    <row r="1946" spans="1:10">
      <c r="A1946" s="43" t="s">
        <v>152</v>
      </c>
      <c r="B1946" s="44" t="s">
        <v>1055</v>
      </c>
      <c r="C1946" s="44" t="s">
        <v>153</v>
      </c>
      <c r="D1946" s="31">
        <v>3808.7</v>
      </c>
      <c r="E1946" s="31">
        <f>E1947</f>
        <v>3808.7</v>
      </c>
      <c r="F1946" s="31">
        <f t="shared" ref="F1946:H1946" si="932">F1947</f>
        <v>2786.2</v>
      </c>
      <c r="G1946" s="31">
        <f t="shared" si="932"/>
        <v>2786.2</v>
      </c>
      <c r="H1946" s="7">
        <f t="shared" si="932"/>
        <v>2138.8802799999999</v>
      </c>
      <c r="I1946" s="31">
        <f t="shared" si="924"/>
        <v>56.157751463754039</v>
      </c>
      <c r="J1946" s="31">
        <f t="shared" si="925"/>
        <v>76.766932739932528</v>
      </c>
    </row>
    <row r="1947" spans="1:10" ht="25.5">
      <c r="A1947" s="43" t="s">
        <v>154</v>
      </c>
      <c r="B1947" s="44" t="s">
        <v>1055</v>
      </c>
      <c r="C1947" s="44" t="s">
        <v>155</v>
      </c>
      <c r="D1947" s="31">
        <v>3808.7</v>
      </c>
      <c r="E1947" s="31">
        <f>ведомство!H2550</f>
        <v>3808.7</v>
      </c>
      <c r="F1947" s="31">
        <f>ведомство!I2550</f>
        <v>2786.2</v>
      </c>
      <c r="G1947" s="31">
        <f>ведомство!J2550</f>
        <v>2786.2</v>
      </c>
      <c r="H1947" s="7">
        <f>ведомство!K2550</f>
        <v>2138.8802799999999</v>
      </c>
      <c r="I1947" s="31">
        <f t="shared" si="924"/>
        <v>56.157751463754039</v>
      </c>
      <c r="J1947" s="31">
        <f t="shared" si="925"/>
        <v>76.766932739932528</v>
      </c>
    </row>
    <row r="1948" spans="1:10">
      <c r="A1948" s="43" t="s">
        <v>160</v>
      </c>
      <c r="B1948" s="44" t="s">
        <v>1055</v>
      </c>
      <c r="C1948" s="44" t="s">
        <v>161</v>
      </c>
      <c r="D1948" s="31">
        <v>167.6</v>
      </c>
      <c r="E1948" s="31">
        <f>E1949+E1950</f>
        <v>167.6</v>
      </c>
      <c r="F1948" s="31">
        <f t="shared" ref="F1948:H1948" si="933">F1949+F1950</f>
        <v>154</v>
      </c>
      <c r="G1948" s="31">
        <f t="shared" si="933"/>
        <v>103</v>
      </c>
      <c r="H1948" s="7">
        <f t="shared" si="933"/>
        <v>39.248820000000002</v>
      </c>
      <c r="I1948" s="31">
        <f t="shared" si="924"/>
        <v>23.418150357995231</v>
      </c>
      <c r="J1948" s="31">
        <f t="shared" si="925"/>
        <v>25.486246753246753</v>
      </c>
    </row>
    <row r="1949" spans="1:10">
      <c r="A1949" s="43" t="s">
        <v>277</v>
      </c>
      <c r="B1949" s="44" t="s">
        <v>1055</v>
      </c>
      <c r="C1949" s="44" t="s">
        <v>278</v>
      </c>
      <c r="D1949" s="31">
        <v>100</v>
      </c>
      <c r="E1949" s="31">
        <f>ведомство!H2552</f>
        <v>100</v>
      </c>
      <c r="F1949" s="31">
        <f>ведомство!I2552</f>
        <v>100</v>
      </c>
      <c r="G1949" s="31">
        <f>ведомство!J2552</f>
        <v>50</v>
      </c>
      <c r="H1949" s="7">
        <f>ведомство!K2552</f>
        <v>0</v>
      </c>
      <c r="I1949" s="31">
        <f t="shared" si="924"/>
        <v>0</v>
      </c>
      <c r="J1949" s="31">
        <f t="shared" si="925"/>
        <v>0</v>
      </c>
    </row>
    <row r="1950" spans="1:10">
      <c r="A1950" s="43" t="s">
        <v>162</v>
      </c>
      <c r="B1950" s="44" t="s">
        <v>1055</v>
      </c>
      <c r="C1950" s="44" t="s">
        <v>163</v>
      </c>
      <c r="D1950" s="31">
        <v>67.599999999999994</v>
      </c>
      <c r="E1950" s="31">
        <f>ведомство!H2553</f>
        <v>67.599999999999994</v>
      </c>
      <c r="F1950" s="31">
        <f>ведомство!I2553</f>
        <v>54</v>
      </c>
      <c r="G1950" s="31">
        <f>ведомство!J2553</f>
        <v>53</v>
      </c>
      <c r="H1950" s="7">
        <f>ведомство!K2553</f>
        <v>39.248820000000002</v>
      </c>
      <c r="I1950" s="31">
        <f t="shared" si="924"/>
        <v>58.060384615384621</v>
      </c>
      <c r="J1950" s="31">
        <f t="shared" si="925"/>
        <v>72.683000000000007</v>
      </c>
    </row>
    <row r="1951" spans="1:10">
      <c r="A1951" s="40" t="s">
        <v>0</v>
      </c>
      <c r="B1951" s="65" t="s">
        <v>0</v>
      </c>
      <c r="C1951" s="41" t="s">
        <v>0</v>
      </c>
      <c r="D1951" s="42" t="s">
        <v>0</v>
      </c>
      <c r="E1951" s="42"/>
      <c r="F1951" s="42"/>
      <c r="G1951" s="42"/>
      <c r="H1951" s="5"/>
      <c r="I1951" s="31"/>
      <c r="J1951" s="31"/>
    </row>
    <row r="1952" spans="1:10" ht="25.5">
      <c r="A1952" s="40" t="s">
        <v>1010</v>
      </c>
      <c r="B1952" s="41" t="s">
        <v>1011</v>
      </c>
      <c r="C1952" s="41" t="s">
        <v>0</v>
      </c>
      <c r="D1952" s="42">
        <v>12809.5</v>
      </c>
      <c r="E1952" s="42">
        <f>E1953</f>
        <v>12809.5</v>
      </c>
      <c r="F1952" s="42">
        <f t="shared" ref="F1952:H1952" si="934">F1953</f>
        <v>9871.2799999999988</v>
      </c>
      <c r="G1952" s="42">
        <f t="shared" si="934"/>
        <v>9871.2799999999988</v>
      </c>
      <c r="H1952" s="5">
        <f t="shared" si="934"/>
        <v>8975.946899999999</v>
      </c>
      <c r="I1952" s="42">
        <f t="shared" si="924"/>
        <v>70.072578164643417</v>
      </c>
      <c r="J1952" s="42">
        <f t="shared" si="925"/>
        <v>90.92991891629049</v>
      </c>
    </row>
    <row r="1953" spans="1:10">
      <c r="A1953" s="43" t="s">
        <v>146</v>
      </c>
      <c r="B1953" s="44" t="s">
        <v>1012</v>
      </c>
      <c r="C1953" s="44" t="s">
        <v>0</v>
      </c>
      <c r="D1953" s="31">
        <v>12809.5</v>
      </c>
      <c r="E1953" s="31">
        <f>E1954+E1956+E1958</f>
        <v>12809.5</v>
      </c>
      <c r="F1953" s="31">
        <f t="shared" ref="F1953:H1953" si="935">F1954+F1956+F1958</f>
        <v>9871.2799999999988</v>
      </c>
      <c r="G1953" s="31">
        <f t="shared" si="935"/>
        <v>9871.2799999999988</v>
      </c>
      <c r="H1953" s="7">
        <f t="shared" si="935"/>
        <v>8975.946899999999</v>
      </c>
      <c r="I1953" s="31">
        <f t="shared" si="924"/>
        <v>70.072578164643417</v>
      </c>
      <c r="J1953" s="31">
        <f t="shared" si="925"/>
        <v>90.92991891629049</v>
      </c>
    </row>
    <row r="1954" spans="1:10" ht="38.25">
      <c r="A1954" s="43" t="s">
        <v>148</v>
      </c>
      <c r="B1954" s="44" t="s">
        <v>1012</v>
      </c>
      <c r="C1954" s="44" t="s">
        <v>149</v>
      </c>
      <c r="D1954" s="31">
        <v>12238.1</v>
      </c>
      <c r="E1954" s="31">
        <f>E1955</f>
        <v>12238.099999999999</v>
      </c>
      <c r="F1954" s="31">
        <f t="shared" ref="F1954:H1954" si="936">F1955</f>
        <v>9419.3799999999992</v>
      </c>
      <c r="G1954" s="31">
        <f t="shared" si="936"/>
        <v>9419.3799999999992</v>
      </c>
      <c r="H1954" s="7">
        <f t="shared" si="936"/>
        <v>8623.1317899999995</v>
      </c>
      <c r="I1954" s="31">
        <f t="shared" si="924"/>
        <v>70.461360750443291</v>
      </c>
      <c r="J1954" s="31">
        <f t="shared" si="925"/>
        <v>91.546702543054849</v>
      </c>
    </row>
    <row r="1955" spans="1:10">
      <c r="A1955" s="43" t="s">
        <v>150</v>
      </c>
      <c r="B1955" s="44" t="s">
        <v>1012</v>
      </c>
      <c r="C1955" s="44" t="s">
        <v>151</v>
      </c>
      <c r="D1955" s="31">
        <v>12238.1</v>
      </c>
      <c r="E1955" s="31">
        <f>ведомство!H2433</f>
        <v>12238.099999999999</v>
      </c>
      <c r="F1955" s="31">
        <f>ведомство!I2433</f>
        <v>9419.3799999999992</v>
      </c>
      <c r="G1955" s="31">
        <f>ведомство!J2433</f>
        <v>9419.3799999999992</v>
      </c>
      <c r="H1955" s="7">
        <f>ведомство!K2433</f>
        <v>8623.1317899999995</v>
      </c>
      <c r="I1955" s="31">
        <f t="shared" si="924"/>
        <v>70.461360750443291</v>
      </c>
      <c r="J1955" s="31">
        <f t="shared" si="925"/>
        <v>91.546702543054849</v>
      </c>
    </row>
    <row r="1956" spans="1:10">
      <c r="A1956" s="43" t="s">
        <v>152</v>
      </c>
      <c r="B1956" s="44" t="s">
        <v>1012</v>
      </c>
      <c r="C1956" s="44" t="s">
        <v>153</v>
      </c>
      <c r="D1956" s="31">
        <v>568.20000000000005</v>
      </c>
      <c r="E1956" s="31">
        <f>E1957</f>
        <v>568.20000000000005</v>
      </c>
      <c r="F1956" s="31">
        <f t="shared" ref="F1956:H1956" si="937">F1957</f>
        <v>449.5</v>
      </c>
      <c r="G1956" s="31">
        <f t="shared" si="937"/>
        <v>449.5</v>
      </c>
      <c r="H1956" s="7">
        <f t="shared" si="937"/>
        <v>352.52310999999997</v>
      </c>
      <c r="I1956" s="31">
        <f t="shared" si="924"/>
        <v>62.042082013375563</v>
      </c>
      <c r="J1956" s="31">
        <f t="shared" si="925"/>
        <v>78.425608453837597</v>
      </c>
    </row>
    <row r="1957" spans="1:10" ht="25.5">
      <c r="A1957" s="43" t="s">
        <v>154</v>
      </c>
      <c r="B1957" s="44" t="s">
        <v>1012</v>
      </c>
      <c r="C1957" s="44" t="s">
        <v>155</v>
      </c>
      <c r="D1957" s="31">
        <v>568.20000000000005</v>
      </c>
      <c r="E1957" s="31">
        <f>ведомство!H2435</f>
        <v>568.20000000000005</v>
      </c>
      <c r="F1957" s="31">
        <f>ведомство!I2435</f>
        <v>449.5</v>
      </c>
      <c r="G1957" s="31">
        <f>ведомство!J2435</f>
        <v>449.5</v>
      </c>
      <c r="H1957" s="7">
        <f>ведомство!K2435</f>
        <v>352.52310999999997</v>
      </c>
      <c r="I1957" s="31">
        <f t="shared" si="924"/>
        <v>62.042082013375563</v>
      </c>
      <c r="J1957" s="31">
        <f t="shared" si="925"/>
        <v>78.425608453837597</v>
      </c>
    </row>
    <row r="1958" spans="1:10">
      <c r="A1958" s="43" t="s">
        <v>160</v>
      </c>
      <c r="B1958" s="44" t="s">
        <v>1012</v>
      </c>
      <c r="C1958" s="44" t="s">
        <v>161</v>
      </c>
      <c r="D1958" s="31">
        <v>3.2</v>
      </c>
      <c r="E1958" s="31">
        <f>E1959</f>
        <v>3.2</v>
      </c>
      <c r="F1958" s="31">
        <f t="shared" ref="F1958:H1958" si="938">F1959</f>
        <v>2.4</v>
      </c>
      <c r="G1958" s="31">
        <f t="shared" si="938"/>
        <v>2.4</v>
      </c>
      <c r="H1958" s="7">
        <f t="shared" si="938"/>
        <v>0.29199999999999998</v>
      </c>
      <c r="I1958" s="31">
        <f t="shared" si="924"/>
        <v>9.1249999999999982</v>
      </c>
      <c r="J1958" s="31">
        <f t="shared" si="925"/>
        <v>12.166666666666666</v>
      </c>
    </row>
    <row r="1959" spans="1:10">
      <c r="A1959" s="43" t="s">
        <v>162</v>
      </c>
      <c r="B1959" s="44" t="s">
        <v>1012</v>
      </c>
      <c r="C1959" s="44" t="s">
        <v>163</v>
      </c>
      <c r="D1959" s="31">
        <v>3.2</v>
      </c>
      <c r="E1959" s="31">
        <f>ведомство!H2437</f>
        <v>3.2</v>
      </c>
      <c r="F1959" s="31">
        <f>ведомство!I2437</f>
        <v>2.4</v>
      </c>
      <c r="G1959" s="31">
        <f>ведомство!J2437</f>
        <v>2.4</v>
      </c>
      <c r="H1959" s="7">
        <f>ведомство!K2437</f>
        <v>0.29199999999999998</v>
      </c>
      <c r="I1959" s="31">
        <f t="shared" si="924"/>
        <v>9.1249999999999982</v>
      </c>
      <c r="J1959" s="31">
        <f t="shared" si="925"/>
        <v>12.166666666666666</v>
      </c>
    </row>
    <row r="1960" spans="1:10">
      <c r="A1960" s="40" t="s">
        <v>0</v>
      </c>
      <c r="B1960" s="65" t="s">
        <v>0</v>
      </c>
      <c r="C1960" s="41" t="s">
        <v>0</v>
      </c>
      <c r="D1960" s="42" t="s">
        <v>0</v>
      </c>
      <c r="E1960" s="42"/>
      <c r="F1960" s="42"/>
      <c r="G1960" s="42"/>
      <c r="H1960" s="5"/>
      <c r="I1960" s="31"/>
      <c r="J1960" s="31"/>
    </row>
    <row r="1961" spans="1:10" ht="38.25">
      <c r="A1961" s="40" t="s">
        <v>1020</v>
      </c>
      <c r="B1961" s="41" t="s">
        <v>1021</v>
      </c>
      <c r="C1961" s="41" t="s">
        <v>0</v>
      </c>
      <c r="D1961" s="42">
        <v>5640.9</v>
      </c>
      <c r="E1961" s="42">
        <f>E1962+E1969</f>
        <v>9570.3114700000006</v>
      </c>
      <c r="F1961" s="42">
        <f t="shared" ref="F1961:H1961" si="939">F1962+F1969</f>
        <v>9570.3114700000006</v>
      </c>
      <c r="G1961" s="42">
        <f t="shared" si="939"/>
        <v>9570.3114700000006</v>
      </c>
      <c r="H1961" s="5">
        <f t="shared" si="939"/>
        <v>9570.3114700000006</v>
      </c>
      <c r="I1961" s="42">
        <f t="shared" si="924"/>
        <v>100</v>
      </c>
      <c r="J1961" s="42">
        <f t="shared" si="925"/>
        <v>100</v>
      </c>
    </row>
    <row r="1962" spans="1:10">
      <c r="A1962" s="40" t="s">
        <v>1022</v>
      </c>
      <c r="B1962" s="41" t="s">
        <v>1023</v>
      </c>
      <c r="C1962" s="41" t="s">
        <v>0</v>
      </c>
      <c r="D1962" s="42">
        <v>4174.8</v>
      </c>
      <c r="E1962" s="42">
        <f>E1963</f>
        <v>7187.3377399999999</v>
      </c>
      <c r="F1962" s="42">
        <f t="shared" ref="F1962:H1962" si="940">F1963</f>
        <v>7187.3377399999999</v>
      </c>
      <c r="G1962" s="42">
        <f t="shared" si="940"/>
        <v>7187.3377399999999</v>
      </c>
      <c r="H1962" s="5">
        <f t="shared" si="940"/>
        <v>7187.3377399999999</v>
      </c>
      <c r="I1962" s="42">
        <f t="shared" si="924"/>
        <v>100</v>
      </c>
      <c r="J1962" s="42">
        <f t="shared" si="925"/>
        <v>100</v>
      </c>
    </row>
    <row r="1963" spans="1:10" ht="25.5">
      <c r="A1963" s="43" t="s">
        <v>1024</v>
      </c>
      <c r="B1963" s="44" t="s">
        <v>1025</v>
      </c>
      <c r="C1963" s="44" t="s">
        <v>0</v>
      </c>
      <c r="D1963" s="31">
        <v>4174.8</v>
      </c>
      <c r="E1963" s="31">
        <f>E1964+E1966</f>
        <v>7187.3377399999999</v>
      </c>
      <c r="F1963" s="31">
        <f t="shared" ref="F1963:H1963" si="941">F1964+F1966</f>
        <v>7187.3377399999999</v>
      </c>
      <c r="G1963" s="31">
        <f t="shared" si="941"/>
        <v>7187.3377399999999</v>
      </c>
      <c r="H1963" s="7">
        <f t="shared" si="941"/>
        <v>7187.3377399999999</v>
      </c>
      <c r="I1963" s="31">
        <f t="shared" si="924"/>
        <v>100</v>
      </c>
      <c r="J1963" s="31">
        <f t="shared" si="925"/>
        <v>100</v>
      </c>
    </row>
    <row r="1964" spans="1:10" ht="38.25">
      <c r="A1964" s="43" t="s">
        <v>148</v>
      </c>
      <c r="B1964" s="44" t="s">
        <v>1025</v>
      </c>
      <c r="C1964" s="44" t="s">
        <v>149</v>
      </c>
      <c r="D1964" s="31">
        <v>3982.3</v>
      </c>
      <c r="E1964" s="31">
        <f>E1965</f>
        <v>6634.64102</v>
      </c>
      <c r="F1964" s="31">
        <f t="shared" ref="F1964:H1964" si="942">F1965</f>
        <v>6634.64102</v>
      </c>
      <c r="G1964" s="31">
        <f t="shared" si="942"/>
        <v>6634.64102</v>
      </c>
      <c r="H1964" s="7">
        <f t="shared" si="942"/>
        <v>6634.64102</v>
      </c>
      <c r="I1964" s="31">
        <f t="shared" si="924"/>
        <v>100</v>
      </c>
      <c r="J1964" s="31">
        <f t="shared" si="925"/>
        <v>100</v>
      </c>
    </row>
    <row r="1965" spans="1:10">
      <c r="A1965" s="43" t="s">
        <v>150</v>
      </c>
      <c r="B1965" s="44" t="s">
        <v>1025</v>
      </c>
      <c r="C1965" s="44" t="s">
        <v>151</v>
      </c>
      <c r="D1965" s="31">
        <v>3982.3</v>
      </c>
      <c r="E1965" s="31">
        <f>ведомство!H2453</f>
        <v>6634.64102</v>
      </c>
      <c r="F1965" s="31">
        <f>ведомство!I2453</f>
        <v>6634.64102</v>
      </c>
      <c r="G1965" s="31">
        <f>ведомство!J2453</f>
        <v>6634.64102</v>
      </c>
      <c r="H1965" s="7">
        <f>ведомство!K2453</f>
        <v>6634.64102</v>
      </c>
      <c r="I1965" s="31">
        <f t="shared" si="924"/>
        <v>100</v>
      </c>
      <c r="J1965" s="31">
        <f t="shared" si="925"/>
        <v>100</v>
      </c>
    </row>
    <row r="1966" spans="1:10">
      <c r="A1966" s="43" t="s">
        <v>152</v>
      </c>
      <c r="B1966" s="44" t="s">
        <v>1025</v>
      </c>
      <c r="C1966" s="44" t="s">
        <v>153</v>
      </c>
      <c r="D1966" s="31">
        <v>192.5</v>
      </c>
      <c r="E1966" s="31">
        <f>E1967</f>
        <v>552.69672000000003</v>
      </c>
      <c r="F1966" s="31">
        <f t="shared" ref="F1966:H1966" si="943">F1967</f>
        <v>552.69672000000003</v>
      </c>
      <c r="G1966" s="31">
        <f t="shared" si="943"/>
        <v>552.69672000000003</v>
      </c>
      <c r="H1966" s="7">
        <f t="shared" si="943"/>
        <v>552.69672000000003</v>
      </c>
      <c r="I1966" s="31">
        <f t="shared" si="924"/>
        <v>100</v>
      </c>
      <c r="J1966" s="31">
        <f t="shared" si="925"/>
        <v>100</v>
      </c>
    </row>
    <row r="1967" spans="1:10" ht="25.5">
      <c r="A1967" s="43" t="s">
        <v>154</v>
      </c>
      <c r="B1967" s="44" t="s">
        <v>1025</v>
      </c>
      <c r="C1967" s="44" t="s">
        <v>155</v>
      </c>
      <c r="D1967" s="31">
        <v>192.5</v>
      </c>
      <c r="E1967" s="31">
        <f>ведомство!H2455</f>
        <v>552.69672000000003</v>
      </c>
      <c r="F1967" s="31">
        <f>ведомство!I2455</f>
        <v>552.69672000000003</v>
      </c>
      <c r="G1967" s="31">
        <f>ведомство!J2455</f>
        <v>552.69672000000003</v>
      </c>
      <c r="H1967" s="7">
        <f>ведомство!K2455</f>
        <v>552.69672000000003</v>
      </c>
      <c r="I1967" s="31">
        <f t="shared" si="924"/>
        <v>100</v>
      </c>
      <c r="J1967" s="31">
        <f t="shared" si="925"/>
        <v>100</v>
      </c>
    </row>
    <row r="1968" spans="1:10">
      <c r="A1968" s="40" t="s">
        <v>0</v>
      </c>
      <c r="B1968" s="65" t="s">
        <v>0</v>
      </c>
      <c r="C1968" s="41" t="s">
        <v>0</v>
      </c>
      <c r="D1968" s="42" t="s">
        <v>0</v>
      </c>
      <c r="E1968" s="42"/>
      <c r="F1968" s="42"/>
      <c r="G1968" s="42"/>
      <c r="H1968" s="5"/>
      <c r="I1968" s="31"/>
      <c r="J1968" s="31"/>
    </row>
    <row r="1969" spans="1:10">
      <c r="A1969" s="40" t="s">
        <v>1026</v>
      </c>
      <c r="B1969" s="41" t="s">
        <v>1027</v>
      </c>
      <c r="C1969" s="41" t="s">
        <v>0</v>
      </c>
      <c r="D1969" s="42">
        <v>1466.1</v>
      </c>
      <c r="E1969" s="42">
        <f>E1970</f>
        <v>2382.9737300000002</v>
      </c>
      <c r="F1969" s="42">
        <f t="shared" ref="F1969:H1969" si="944">F1970</f>
        <v>2382.9737299999997</v>
      </c>
      <c r="G1969" s="42">
        <f t="shared" si="944"/>
        <v>2382.9737299999997</v>
      </c>
      <c r="H1969" s="5">
        <f t="shared" si="944"/>
        <v>2382.9737299999997</v>
      </c>
      <c r="I1969" s="42">
        <f t="shared" si="924"/>
        <v>99.999999999999972</v>
      </c>
      <c r="J1969" s="42">
        <f t="shared" si="925"/>
        <v>100</v>
      </c>
    </row>
    <row r="1970" spans="1:10" ht="25.5">
      <c r="A1970" s="43" t="s">
        <v>1028</v>
      </c>
      <c r="B1970" s="44" t="s">
        <v>1029</v>
      </c>
      <c r="C1970" s="44" t="s">
        <v>0</v>
      </c>
      <c r="D1970" s="31">
        <v>1466.1</v>
      </c>
      <c r="E1970" s="31">
        <f>E1971+E1973</f>
        <v>2382.9737300000002</v>
      </c>
      <c r="F1970" s="31">
        <f t="shared" ref="F1970:H1970" si="945">F1971+F1973</f>
        <v>2382.9737299999997</v>
      </c>
      <c r="G1970" s="31">
        <f t="shared" si="945"/>
        <v>2382.9737299999997</v>
      </c>
      <c r="H1970" s="7">
        <f t="shared" si="945"/>
        <v>2382.9737299999997</v>
      </c>
      <c r="I1970" s="31">
        <f t="shared" si="924"/>
        <v>99.999999999999972</v>
      </c>
      <c r="J1970" s="31">
        <f t="shared" si="925"/>
        <v>100</v>
      </c>
    </row>
    <row r="1971" spans="1:10" ht="38.25">
      <c r="A1971" s="43" t="s">
        <v>148</v>
      </c>
      <c r="B1971" s="44" t="s">
        <v>1029</v>
      </c>
      <c r="C1971" s="44" t="s">
        <v>149</v>
      </c>
      <c r="D1971" s="31">
        <v>1369.9</v>
      </c>
      <c r="E1971" s="31">
        <f>E1972</f>
        <v>2168.0612800000004</v>
      </c>
      <c r="F1971" s="31">
        <f t="shared" ref="F1971:H1971" si="946">F1972</f>
        <v>2168.0612799999999</v>
      </c>
      <c r="G1971" s="31">
        <f t="shared" si="946"/>
        <v>2168.0612799999999</v>
      </c>
      <c r="H1971" s="7">
        <f t="shared" si="946"/>
        <v>2168.0612799999999</v>
      </c>
      <c r="I1971" s="31">
        <f t="shared" si="924"/>
        <v>99.999999999999972</v>
      </c>
      <c r="J1971" s="31">
        <f t="shared" si="925"/>
        <v>100</v>
      </c>
    </row>
    <row r="1972" spans="1:10">
      <c r="A1972" s="43" t="s">
        <v>150</v>
      </c>
      <c r="B1972" s="44" t="s">
        <v>1029</v>
      </c>
      <c r="C1972" s="44" t="s">
        <v>151</v>
      </c>
      <c r="D1972" s="31">
        <v>1369.9</v>
      </c>
      <c r="E1972" s="31">
        <f>ведомство!H2459</f>
        <v>2168.0612800000004</v>
      </c>
      <c r="F1972" s="31">
        <f>ведомство!I2459</f>
        <v>2168.0612799999999</v>
      </c>
      <c r="G1972" s="31">
        <f>ведомство!J2459</f>
        <v>2168.0612799999999</v>
      </c>
      <c r="H1972" s="7">
        <f>ведомство!K2459</f>
        <v>2168.0612799999999</v>
      </c>
      <c r="I1972" s="31">
        <f t="shared" si="924"/>
        <v>99.999999999999972</v>
      </c>
      <c r="J1972" s="31">
        <f t="shared" si="925"/>
        <v>100</v>
      </c>
    </row>
    <row r="1973" spans="1:10">
      <c r="A1973" s="43" t="s">
        <v>152</v>
      </c>
      <c r="B1973" s="44" t="s">
        <v>1029</v>
      </c>
      <c r="C1973" s="44" t="s">
        <v>153</v>
      </c>
      <c r="D1973" s="31">
        <v>96.2</v>
      </c>
      <c r="E1973" s="31">
        <f>E1974</f>
        <v>214.91245000000001</v>
      </c>
      <c r="F1973" s="31">
        <f t="shared" ref="F1973:H1973" si="947">F1974</f>
        <v>214.91245000000001</v>
      </c>
      <c r="G1973" s="31">
        <f t="shared" si="947"/>
        <v>214.91245000000001</v>
      </c>
      <c r="H1973" s="7">
        <f t="shared" si="947"/>
        <v>214.91245000000001</v>
      </c>
      <c r="I1973" s="31">
        <f t="shared" si="924"/>
        <v>100</v>
      </c>
      <c r="J1973" s="31">
        <f t="shared" si="925"/>
        <v>100</v>
      </c>
    </row>
    <row r="1974" spans="1:10" ht="25.5">
      <c r="A1974" s="43" t="s">
        <v>154</v>
      </c>
      <c r="B1974" s="44" t="s">
        <v>1029</v>
      </c>
      <c r="C1974" s="44" t="s">
        <v>155</v>
      </c>
      <c r="D1974" s="31">
        <v>96.2</v>
      </c>
      <c r="E1974" s="31">
        <f>ведомство!H2461</f>
        <v>214.91245000000001</v>
      </c>
      <c r="F1974" s="31">
        <f>ведомство!I2461</f>
        <v>214.91245000000001</v>
      </c>
      <c r="G1974" s="31">
        <f>ведомство!J2461</f>
        <v>214.91245000000001</v>
      </c>
      <c r="H1974" s="7">
        <f>ведомство!K2461</f>
        <v>214.91245000000001</v>
      </c>
      <c r="I1974" s="31">
        <f t="shared" si="924"/>
        <v>100</v>
      </c>
      <c r="J1974" s="31">
        <f t="shared" si="925"/>
        <v>100</v>
      </c>
    </row>
    <row r="1975" spans="1:10">
      <c r="A1975" s="40" t="s">
        <v>0</v>
      </c>
      <c r="B1975" s="65" t="s">
        <v>0</v>
      </c>
      <c r="C1975" s="41" t="s">
        <v>0</v>
      </c>
      <c r="D1975" s="42" t="s">
        <v>0</v>
      </c>
      <c r="E1975" s="42"/>
      <c r="F1975" s="42"/>
      <c r="G1975" s="42"/>
      <c r="H1975" s="5"/>
      <c r="I1975" s="31"/>
      <c r="J1975" s="31"/>
    </row>
    <row r="1976" spans="1:10">
      <c r="A1976" s="40" t="s">
        <v>659</v>
      </c>
      <c r="B1976" s="41" t="s">
        <v>660</v>
      </c>
      <c r="C1976" s="41" t="s">
        <v>0</v>
      </c>
      <c r="D1976" s="42">
        <v>214234</v>
      </c>
      <c r="E1976" s="42">
        <f>E1977</f>
        <v>214234</v>
      </c>
      <c r="F1976" s="42">
        <f t="shared" ref="F1976:H1976" si="948">F1977</f>
        <v>152980.45986</v>
      </c>
      <c r="G1976" s="42">
        <f t="shared" si="948"/>
        <v>149849.75709999999</v>
      </c>
      <c r="H1976" s="5">
        <f t="shared" si="948"/>
        <v>144760.59910000002</v>
      </c>
      <c r="I1976" s="42">
        <f t="shared" si="924"/>
        <v>67.571253442497465</v>
      </c>
      <c r="J1976" s="42">
        <f t="shared" si="925"/>
        <v>94.626855764767356</v>
      </c>
    </row>
    <row r="1977" spans="1:10">
      <c r="A1977" s="43" t="s">
        <v>659</v>
      </c>
      <c r="B1977" s="44" t="s">
        <v>661</v>
      </c>
      <c r="C1977" s="44" t="s">
        <v>0</v>
      </c>
      <c r="D1977" s="31">
        <v>214234</v>
      </c>
      <c r="E1977" s="31">
        <f>E1983+E1990+E1986+E1978+E1980</f>
        <v>214234</v>
      </c>
      <c r="F1977" s="31">
        <f t="shared" ref="F1977:H1977" si="949">F1983+F1990+F1986+F1978+F1980</f>
        <v>152980.45986</v>
      </c>
      <c r="G1977" s="31">
        <f t="shared" si="949"/>
        <v>149849.75709999999</v>
      </c>
      <c r="H1977" s="7">
        <f t="shared" si="949"/>
        <v>144760.59910000002</v>
      </c>
      <c r="I1977" s="31">
        <f t="shared" si="924"/>
        <v>67.571253442497465</v>
      </c>
      <c r="J1977" s="31">
        <f t="shared" si="925"/>
        <v>94.626855764767356</v>
      </c>
    </row>
    <row r="1978" spans="1:10" s="22" customFormat="1">
      <c r="A1978" s="43" t="s">
        <v>152</v>
      </c>
      <c r="B1978" s="44" t="s">
        <v>661</v>
      </c>
      <c r="C1978" s="44">
        <v>200</v>
      </c>
      <c r="D1978" s="31"/>
      <c r="E1978" s="31">
        <f>E1979</f>
        <v>8160.55</v>
      </c>
      <c r="F1978" s="31">
        <f t="shared" ref="F1978:H1978" si="950">F1979</f>
        <v>8160.55</v>
      </c>
      <c r="G1978" s="31">
        <f t="shared" si="950"/>
        <v>8160.55</v>
      </c>
      <c r="H1978" s="7">
        <f t="shared" si="950"/>
        <v>3238.6</v>
      </c>
      <c r="I1978" s="31">
        <f t="shared" si="924"/>
        <v>39.686050572571702</v>
      </c>
      <c r="J1978" s="31">
        <f t="shared" si="925"/>
        <v>39.686050572571702</v>
      </c>
    </row>
    <row r="1979" spans="1:10" s="22" customFormat="1" ht="25.5">
      <c r="A1979" s="43" t="s">
        <v>154</v>
      </c>
      <c r="B1979" s="44" t="s">
        <v>661</v>
      </c>
      <c r="C1979" s="44">
        <v>240</v>
      </c>
      <c r="D1979" s="31"/>
      <c r="E1979" s="31">
        <f>ведомство!H451+ведомство!H1597+ведомство!H2484+ведомство!H2642+ведомство!H1657</f>
        <v>8160.55</v>
      </c>
      <c r="F1979" s="31">
        <f>ведомство!I451+ведомство!I1597+ведомство!I2484+ведомство!I2642+ведомство!I1657</f>
        <v>8160.55</v>
      </c>
      <c r="G1979" s="31">
        <f>ведомство!J451+ведомство!J1597+ведомство!J2484+ведомство!J2642+ведомство!J1657</f>
        <v>8160.55</v>
      </c>
      <c r="H1979" s="7">
        <f>ведомство!K451+ведомство!K1597+ведомство!K2484+ведомство!K2642+ведомство!K1657</f>
        <v>3238.6</v>
      </c>
      <c r="I1979" s="31">
        <f t="shared" si="924"/>
        <v>39.686050572571702</v>
      </c>
      <c r="J1979" s="31">
        <f t="shared" si="925"/>
        <v>39.686050572571702</v>
      </c>
    </row>
    <row r="1980" spans="1:10" s="29" customFormat="1">
      <c r="A1980" s="43" t="s">
        <v>156</v>
      </c>
      <c r="B1980" s="44" t="s">
        <v>661</v>
      </c>
      <c r="C1980" s="44">
        <v>300</v>
      </c>
      <c r="D1980" s="31"/>
      <c r="E1980" s="31">
        <f>E1981+E1982</f>
        <v>2050</v>
      </c>
      <c r="F1980" s="31">
        <f t="shared" ref="F1980:H1980" si="951">F1981+F1982</f>
        <v>50</v>
      </c>
      <c r="G1980" s="31">
        <f t="shared" si="951"/>
        <v>50</v>
      </c>
      <c r="H1980" s="7">
        <f t="shared" si="951"/>
        <v>50</v>
      </c>
      <c r="I1980" s="31">
        <f t="shared" si="924"/>
        <v>2.4390243902439024</v>
      </c>
      <c r="J1980" s="31">
        <f t="shared" si="925"/>
        <v>100</v>
      </c>
    </row>
    <row r="1981" spans="1:10" s="29" customFormat="1">
      <c r="A1981" s="43" t="s">
        <v>294</v>
      </c>
      <c r="B1981" s="44" t="s">
        <v>661</v>
      </c>
      <c r="C1981" s="44">
        <v>320</v>
      </c>
      <c r="D1981" s="31"/>
      <c r="E1981" s="31">
        <f>ведомство!H2123</f>
        <v>50</v>
      </c>
      <c r="F1981" s="31">
        <f>ведомство!I2123</f>
        <v>50</v>
      </c>
      <c r="G1981" s="31">
        <f>ведомство!J2123</f>
        <v>50</v>
      </c>
      <c r="H1981" s="7">
        <f>ведомство!K2123</f>
        <v>50</v>
      </c>
      <c r="I1981" s="31">
        <f t="shared" si="924"/>
        <v>100</v>
      </c>
      <c r="J1981" s="31">
        <f t="shared" si="925"/>
        <v>100</v>
      </c>
    </row>
    <row r="1982" spans="1:10" s="52" customFormat="1">
      <c r="A1982" s="49" t="s">
        <v>158</v>
      </c>
      <c r="B1982" s="44" t="s">
        <v>661</v>
      </c>
      <c r="C1982" s="44">
        <v>360</v>
      </c>
      <c r="D1982" s="31"/>
      <c r="E1982" s="31">
        <f>ведомство!H539</f>
        <v>2000</v>
      </c>
      <c r="F1982" s="31">
        <f>ведомство!I539</f>
        <v>0</v>
      </c>
      <c r="G1982" s="31">
        <f>ведомство!J539</f>
        <v>0</v>
      </c>
      <c r="H1982" s="7">
        <f>ведомство!K539</f>
        <v>0</v>
      </c>
      <c r="I1982" s="31">
        <f t="shared" si="924"/>
        <v>0</v>
      </c>
      <c r="J1982" s="31">
        <v>0</v>
      </c>
    </row>
    <row r="1983" spans="1:10" s="22" customFormat="1">
      <c r="A1983" s="46" t="s">
        <v>105</v>
      </c>
      <c r="B1983" s="44" t="s">
        <v>661</v>
      </c>
      <c r="C1983" s="44">
        <v>500</v>
      </c>
      <c r="D1983" s="31"/>
      <c r="E1983" s="31">
        <f>E1985</f>
        <v>77239.744130000006</v>
      </c>
      <c r="F1983" s="31">
        <f t="shared" ref="F1983:H1983" si="952">F1985</f>
        <v>77239.744130000006</v>
      </c>
      <c r="G1983" s="31">
        <f t="shared" si="952"/>
        <v>74109.041370000006</v>
      </c>
      <c r="H1983" s="7">
        <f t="shared" si="952"/>
        <v>74094.44137</v>
      </c>
      <c r="I1983" s="31">
        <f t="shared" si="924"/>
        <v>95.927870042259286</v>
      </c>
      <c r="J1983" s="31">
        <f t="shared" si="925"/>
        <v>95.927870042259286</v>
      </c>
    </row>
    <row r="1984" spans="1:10" s="52" customFormat="1" hidden="1">
      <c r="A1984" s="46"/>
      <c r="B1984" s="44"/>
      <c r="C1984" s="44">
        <v>520</v>
      </c>
      <c r="D1984" s="31"/>
      <c r="E1984" s="31"/>
      <c r="F1984" s="31"/>
      <c r="G1984" s="31"/>
      <c r="H1984" s="7"/>
      <c r="I1984" s="31" t="e">
        <f t="shared" si="924"/>
        <v>#DIV/0!</v>
      </c>
      <c r="J1984" s="31" t="e">
        <f t="shared" si="925"/>
        <v>#DIV/0!</v>
      </c>
    </row>
    <row r="1985" spans="1:10" s="22" customFormat="1">
      <c r="A1985" s="46" t="s">
        <v>424</v>
      </c>
      <c r="B1985" s="44" t="s">
        <v>661</v>
      </c>
      <c r="C1985" s="44">
        <v>540</v>
      </c>
      <c r="D1985" s="31"/>
      <c r="E1985" s="31">
        <f>ведомство!H28+ведомство!H296+ведомство!H363+ведомство!H408+ведомство!H309+ведомство!H884+ведомство!H973+ведомство!H1406+ведомство!H1599+ведомство!H1659+ведомство!H2270+ведомство!H2312+ведомство!H2319+ведомство!H2405+ведомство!H152+ведомство!H402+ведомство!H414+ведомство!H814+ведомство!H930+ведомство!H937+ведомство!H2644</f>
        <v>77239.744130000006</v>
      </c>
      <c r="F1985" s="31">
        <f>ведомство!I28+ведомство!I296+ведомство!I363+ведомство!I408+ведомство!I309+ведомство!I884+ведомство!I973+ведомство!I1406+ведомство!I1599+ведомство!I1659+ведомство!I2270+ведомство!I2312+ведомство!I2319+ведомство!I2405+ведомство!I152+ведомство!I402+ведомство!I414+ведомство!I814+ведомство!I930+ведомство!I937+ведомство!I2644</f>
        <v>77239.744130000006</v>
      </c>
      <c r="G1985" s="31">
        <f>ведомство!J28+ведомство!J296+ведомство!J363+ведомство!J408+ведомство!J309+ведомство!J884+ведомство!J973+ведомство!J1406+ведомство!J1599+ведомство!J1659+ведомство!J2270+ведомство!J2312+ведомство!J2319+ведомство!J2405+ведомство!J152+ведомство!J402+ведомство!J414+ведомство!J814+ведомство!J930+ведомство!J937+ведомство!J2644</f>
        <v>74109.041370000006</v>
      </c>
      <c r="H1985" s="7">
        <f>ведомство!K28+ведомство!K296+ведомство!K363+ведомство!K408+ведомство!K309+ведомство!K884+ведомство!K973+ведомство!K1406+ведомство!K1599+ведомство!K1659+ведомство!K2270+ведомство!K2312+ведомство!K2319+ведомство!K2405+ведомство!K152+ведомство!K402+ведомство!K414+ведомство!K814+ведомство!K930+ведомство!K937+ведомство!K2644</f>
        <v>74094.44137</v>
      </c>
      <c r="I1985" s="31">
        <f t="shared" si="924"/>
        <v>95.927870042259286</v>
      </c>
      <c r="J1985" s="31">
        <f t="shared" si="925"/>
        <v>95.927870042259286</v>
      </c>
    </row>
    <row r="1986" spans="1:10" s="22" customFormat="1" ht="25.5">
      <c r="A1986" s="43" t="s">
        <v>130</v>
      </c>
      <c r="B1986" s="44" t="s">
        <v>661</v>
      </c>
      <c r="C1986" s="44">
        <v>600</v>
      </c>
      <c r="D1986" s="31"/>
      <c r="E1986" s="31">
        <f>E1987+E1988+E1989</f>
        <v>67530.165729999993</v>
      </c>
      <c r="F1986" s="31">
        <f t="shared" ref="F1986:H1986" si="953">F1987+F1988+F1989</f>
        <v>67530.165729999993</v>
      </c>
      <c r="G1986" s="31">
        <f t="shared" si="953"/>
        <v>67530.165729999993</v>
      </c>
      <c r="H1986" s="7">
        <f t="shared" si="953"/>
        <v>67377.55773</v>
      </c>
      <c r="I1986" s="31">
        <f t="shared" si="924"/>
        <v>99.774015066673826</v>
      </c>
      <c r="J1986" s="31">
        <f t="shared" si="925"/>
        <v>99.774015066673826</v>
      </c>
    </row>
    <row r="1987" spans="1:10" s="22" customFormat="1">
      <c r="A1987" s="43" t="s">
        <v>132</v>
      </c>
      <c r="B1987" s="44" t="s">
        <v>661</v>
      </c>
      <c r="C1987" s="44">
        <v>610</v>
      </c>
      <c r="D1987" s="31"/>
      <c r="E1987" s="31">
        <f>ведомство!H230+ведомство!H599+ведомство!H886+ведомство!H975+ведомство!H2170+ведомство!H1019+ведомство!H117+ведомство!H205+ведомство!H298+ведомство!H616+ведомство!H773+ведомство!H1773</f>
        <v>35397.201379999999</v>
      </c>
      <c r="F1987" s="31">
        <f>ведомство!I230+ведомство!I599+ведомство!I886+ведомство!I975+ведомство!I2170+ведомство!I1019+ведомство!I117+ведомство!I205+ведомство!I298+ведомство!I616+ведомство!I773+ведомство!I1773</f>
        <v>35397.201379999999</v>
      </c>
      <c r="G1987" s="31">
        <f>ведомство!J230+ведомство!J599+ведомство!J886+ведомство!J975+ведомство!J2170+ведомство!J1019+ведомство!J117+ведомство!J205+ведомство!J298+ведомство!J616+ведомство!J773+ведомство!J1773</f>
        <v>35397.201379999999</v>
      </c>
      <c r="H1987" s="7">
        <f>ведомство!K230+ведомство!K599+ведомство!K886+ведомство!K975+ведомство!K2170+ведомство!K1019+ведомство!K117+ведомство!K205+ведомство!K298+ведомство!K616+ведомство!K773+ведомство!K1773</f>
        <v>35244.593379999998</v>
      </c>
      <c r="I1987" s="31">
        <f t="shared" si="924"/>
        <v>99.56886987092085</v>
      </c>
      <c r="J1987" s="31">
        <f t="shared" si="925"/>
        <v>99.56886987092085</v>
      </c>
    </row>
    <row r="1988" spans="1:10" s="22" customFormat="1">
      <c r="A1988" s="43" t="s">
        <v>165</v>
      </c>
      <c r="B1988" s="47" t="s">
        <v>661</v>
      </c>
      <c r="C1988" s="44">
        <v>620</v>
      </c>
      <c r="D1988" s="31"/>
      <c r="E1988" s="31">
        <f>ведомство!H1152+ведомство!H2353+ведомство!H2425+ведомство!H2762+ведомство!H600</f>
        <v>32019.564350000001</v>
      </c>
      <c r="F1988" s="31">
        <f>ведомство!I1152+ведомство!I2353+ведомство!I2425+ведомство!I2762+ведомство!I600</f>
        <v>32019.564350000001</v>
      </c>
      <c r="G1988" s="31">
        <f>ведомство!J1152+ведомство!J2353+ведомство!J2425+ведомство!J2762+ведомство!J600</f>
        <v>32019.564350000001</v>
      </c>
      <c r="H1988" s="7">
        <f>ведомство!K1152+ведомство!K2353+ведомство!K2425+ведомство!K2762+ведомство!K600</f>
        <v>32019.564350000001</v>
      </c>
      <c r="I1988" s="31">
        <f t="shared" si="924"/>
        <v>100</v>
      </c>
      <c r="J1988" s="31">
        <f t="shared" si="925"/>
        <v>100</v>
      </c>
    </row>
    <row r="1989" spans="1:10" s="53" customFormat="1" ht="25.5">
      <c r="A1989" s="43" t="s">
        <v>248</v>
      </c>
      <c r="B1989" s="47" t="s">
        <v>661</v>
      </c>
      <c r="C1989" s="44">
        <v>630</v>
      </c>
      <c r="D1989" s="31"/>
      <c r="E1989" s="31">
        <f>ведомство!H2171</f>
        <v>113.4</v>
      </c>
      <c r="F1989" s="31">
        <f>ведомство!I2171</f>
        <v>113.4</v>
      </c>
      <c r="G1989" s="31">
        <f>ведомство!J2171</f>
        <v>113.4</v>
      </c>
      <c r="H1989" s="7">
        <f>ведомство!K2171</f>
        <v>113.4</v>
      </c>
      <c r="I1989" s="31">
        <f t="shared" si="924"/>
        <v>100</v>
      </c>
      <c r="J1989" s="31">
        <f t="shared" si="925"/>
        <v>100</v>
      </c>
    </row>
    <row r="1990" spans="1:10">
      <c r="A1990" s="43" t="s">
        <v>160</v>
      </c>
      <c r="B1990" s="44" t="s">
        <v>661</v>
      </c>
      <c r="C1990" s="44" t="s">
        <v>161</v>
      </c>
      <c r="D1990" s="31">
        <v>214234</v>
      </c>
      <c r="E1990" s="31">
        <f>E1991</f>
        <v>59253.540139999997</v>
      </c>
      <c r="F1990" s="31">
        <f t="shared" ref="F1990:H1990" si="954">F1991</f>
        <v>0</v>
      </c>
      <c r="G1990" s="31">
        <f t="shared" si="954"/>
        <v>0</v>
      </c>
      <c r="H1990" s="7">
        <f t="shared" si="954"/>
        <v>0</v>
      </c>
      <c r="I1990" s="31">
        <f t="shared" si="924"/>
        <v>0</v>
      </c>
      <c r="J1990" s="31">
        <v>0</v>
      </c>
    </row>
    <row r="1991" spans="1:10">
      <c r="A1991" s="43" t="s">
        <v>434</v>
      </c>
      <c r="B1991" s="44" t="s">
        <v>661</v>
      </c>
      <c r="C1991" s="44" t="s">
        <v>435</v>
      </c>
      <c r="D1991" s="31">
        <v>214234</v>
      </c>
      <c r="E1991" s="31">
        <f>ведомство!H1463</f>
        <v>59253.540139999997</v>
      </c>
      <c r="F1991" s="31">
        <f>ведомство!I1463</f>
        <v>0</v>
      </c>
      <c r="G1991" s="31">
        <f>ведомство!J1463</f>
        <v>0</v>
      </c>
      <c r="H1991" s="7">
        <f>ведомство!K1463</f>
        <v>0</v>
      </c>
      <c r="I1991" s="31">
        <f t="shared" si="924"/>
        <v>0</v>
      </c>
      <c r="J1991" s="31">
        <v>0</v>
      </c>
    </row>
    <row r="1992" spans="1:10">
      <c r="A1992" s="40" t="s">
        <v>0</v>
      </c>
      <c r="B1992" s="65" t="s">
        <v>0</v>
      </c>
      <c r="C1992" s="41" t="s">
        <v>0</v>
      </c>
      <c r="D1992" s="42" t="s">
        <v>0</v>
      </c>
      <c r="E1992" s="42"/>
      <c r="F1992" s="42"/>
      <c r="G1992" s="42"/>
      <c r="H1992" s="5"/>
      <c r="I1992" s="31"/>
      <c r="J1992" s="31"/>
    </row>
    <row r="1993" spans="1:10">
      <c r="A1993" s="40" t="s">
        <v>752</v>
      </c>
      <c r="B1993" s="41" t="s">
        <v>753</v>
      </c>
      <c r="C1993" s="41" t="s">
        <v>0</v>
      </c>
      <c r="D1993" s="42">
        <v>265728</v>
      </c>
      <c r="E1993" s="42">
        <f>E1994+E1999</f>
        <v>265728</v>
      </c>
      <c r="F1993" s="42">
        <f t="shared" ref="F1993:H1993" si="955">F1994+F1999</f>
        <v>214194.717</v>
      </c>
      <c r="G1993" s="42">
        <f t="shared" si="955"/>
        <v>214194.717</v>
      </c>
      <c r="H1993" s="5">
        <f t="shared" si="955"/>
        <v>208597.31244000001</v>
      </c>
      <c r="I1993" s="42">
        <f t="shared" si="924"/>
        <v>78.50031326770231</v>
      </c>
      <c r="J1993" s="42">
        <f t="shared" si="925"/>
        <v>97.3867681526431</v>
      </c>
    </row>
    <row r="1994" spans="1:10" ht="25.5">
      <c r="A1994" s="43" t="s">
        <v>754</v>
      </c>
      <c r="B1994" s="44" t="s">
        <v>755</v>
      </c>
      <c r="C1994" s="44" t="s">
        <v>0</v>
      </c>
      <c r="D1994" s="31">
        <v>39979</v>
      </c>
      <c r="E1994" s="31">
        <f>E1995+E1997</f>
        <v>39979</v>
      </c>
      <c r="F1994" s="31">
        <f t="shared" ref="F1994:H1994" si="956">F1995+F1997</f>
        <v>29225.217000000001</v>
      </c>
      <c r="G1994" s="31">
        <f t="shared" si="956"/>
        <v>29225.217000000001</v>
      </c>
      <c r="H1994" s="7">
        <f t="shared" si="956"/>
        <v>29225.217000000001</v>
      </c>
      <c r="I1994" s="31">
        <f t="shared" si="924"/>
        <v>73.101420745891602</v>
      </c>
      <c r="J1994" s="31">
        <f t="shared" si="925"/>
        <v>100</v>
      </c>
    </row>
    <row r="1995" spans="1:10">
      <c r="A1995" s="43" t="s">
        <v>152</v>
      </c>
      <c r="B1995" s="44" t="s">
        <v>755</v>
      </c>
      <c r="C1995" s="44" t="s">
        <v>153</v>
      </c>
      <c r="D1995" s="31">
        <v>7650</v>
      </c>
      <c r="E1995" s="31">
        <f>E1996</f>
        <v>39599.877999999997</v>
      </c>
      <c r="F1995" s="31">
        <f t="shared" ref="F1995:H1995" si="957">F1996</f>
        <v>29225.217000000001</v>
      </c>
      <c r="G1995" s="31">
        <f t="shared" si="957"/>
        <v>29225.217000000001</v>
      </c>
      <c r="H1995" s="7">
        <f t="shared" si="957"/>
        <v>29225.217000000001</v>
      </c>
      <c r="I1995" s="31">
        <f t="shared" si="924"/>
        <v>73.801280397884057</v>
      </c>
      <c r="J1995" s="31">
        <f t="shared" si="925"/>
        <v>100</v>
      </c>
    </row>
    <row r="1996" spans="1:10" ht="25.5">
      <c r="A1996" s="43" t="s">
        <v>154</v>
      </c>
      <c r="B1996" s="44" t="s">
        <v>755</v>
      </c>
      <c r="C1996" s="44" t="s">
        <v>155</v>
      </c>
      <c r="D1996" s="31">
        <v>7650</v>
      </c>
      <c r="E1996" s="31">
        <f>ведомство!H1663</f>
        <v>39599.877999999997</v>
      </c>
      <c r="F1996" s="31">
        <f>ведомство!I1663</f>
        <v>29225.217000000001</v>
      </c>
      <c r="G1996" s="31">
        <f>ведомство!J1663</f>
        <v>29225.217000000001</v>
      </c>
      <c r="H1996" s="7">
        <f>ведомство!K1663</f>
        <v>29225.217000000001</v>
      </c>
      <c r="I1996" s="31">
        <f t="shared" si="924"/>
        <v>73.801280397884057</v>
      </c>
      <c r="J1996" s="31">
        <f t="shared" si="925"/>
        <v>100</v>
      </c>
    </row>
    <row r="1997" spans="1:10">
      <c r="A1997" s="43" t="s">
        <v>160</v>
      </c>
      <c r="B1997" s="44" t="s">
        <v>755</v>
      </c>
      <c r="C1997" s="44" t="s">
        <v>161</v>
      </c>
      <c r="D1997" s="31">
        <v>32329</v>
      </c>
      <c r="E1997" s="31">
        <f>E1998</f>
        <v>379.12200000000001</v>
      </c>
      <c r="F1997" s="31">
        <f t="shared" ref="F1997:H1997" si="958">F1998</f>
        <v>0</v>
      </c>
      <c r="G1997" s="31">
        <f t="shared" si="958"/>
        <v>0</v>
      </c>
      <c r="H1997" s="7">
        <f t="shared" si="958"/>
        <v>0</v>
      </c>
      <c r="I1997" s="31">
        <f t="shared" si="924"/>
        <v>0</v>
      </c>
      <c r="J1997" s="31">
        <v>0</v>
      </c>
    </row>
    <row r="1998" spans="1:10">
      <c r="A1998" s="43" t="s">
        <v>434</v>
      </c>
      <c r="B1998" s="44" t="s">
        <v>755</v>
      </c>
      <c r="C1998" s="44" t="s">
        <v>435</v>
      </c>
      <c r="D1998" s="31">
        <v>32329</v>
      </c>
      <c r="E1998" s="31">
        <f>ведомство!H1665</f>
        <v>379.12200000000001</v>
      </c>
      <c r="F1998" s="31">
        <f>ведомство!I1665</f>
        <v>0</v>
      </c>
      <c r="G1998" s="31">
        <f>ведомство!J1665</f>
        <v>0</v>
      </c>
      <c r="H1998" s="7">
        <f>ведомство!K1665</f>
        <v>0</v>
      </c>
      <c r="I1998" s="31">
        <f t="shared" ref="I1998:I2012" si="959">H1998/E1998*100</f>
        <v>0</v>
      </c>
      <c r="J1998" s="31">
        <v>0</v>
      </c>
    </row>
    <row r="1999" spans="1:10" ht="63.75">
      <c r="A1999" s="43" t="s">
        <v>756</v>
      </c>
      <c r="B1999" s="44" t="s">
        <v>757</v>
      </c>
      <c r="C1999" s="44" t="s">
        <v>0</v>
      </c>
      <c r="D1999" s="31">
        <v>225749</v>
      </c>
      <c r="E1999" s="31">
        <f>E2000</f>
        <v>225749</v>
      </c>
      <c r="F1999" s="31">
        <f t="shared" ref="F1999:H2000" si="960">F2000</f>
        <v>184969.5</v>
      </c>
      <c r="G1999" s="31">
        <f t="shared" si="960"/>
        <v>184969.5</v>
      </c>
      <c r="H1999" s="7">
        <f t="shared" si="960"/>
        <v>179372.09544</v>
      </c>
      <c r="I1999" s="31">
        <f t="shared" si="959"/>
        <v>79.456429680751626</v>
      </c>
      <c r="J1999" s="31">
        <f t="shared" ref="J1999:J2009" si="961">H1999/F1999*100</f>
        <v>96.973877012156066</v>
      </c>
    </row>
    <row r="2000" spans="1:10">
      <c r="A2000" s="43" t="s">
        <v>105</v>
      </c>
      <c r="B2000" s="44" t="s">
        <v>757</v>
      </c>
      <c r="C2000" s="44" t="s">
        <v>106</v>
      </c>
      <c r="D2000" s="31">
        <v>225749</v>
      </c>
      <c r="E2000" s="31">
        <f>E2001</f>
        <v>225749</v>
      </c>
      <c r="F2000" s="31">
        <f t="shared" si="960"/>
        <v>184969.5</v>
      </c>
      <c r="G2000" s="31">
        <f t="shared" si="960"/>
        <v>184969.5</v>
      </c>
      <c r="H2000" s="7">
        <f t="shared" si="960"/>
        <v>179372.09544</v>
      </c>
      <c r="I2000" s="31">
        <f t="shared" si="959"/>
        <v>79.456429680751626</v>
      </c>
      <c r="J2000" s="31">
        <f t="shared" si="961"/>
        <v>96.973877012156066</v>
      </c>
    </row>
    <row r="2001" spans="1:10">
      <c r="A2001" s="43" t="s">
        <v>144</v>
      </c>
      <c r="B2001" s="44" t="s">
        <v>757</v>
      </c>
      <c r="C2001" s="44" t="s">
        <v>145</v>
      </c>
      <c r="D2001" s="31">
        <v>225749</v>
      </c>
      <c r="E2001" s="31">
        <f>ведомство!H1668</f>
        <v>225749</v>
      </c>
      <c r="F2001" s="31">
        <f>ведомство!I1668</f>
        <v>184969.5</v>
      </c>
      <c r="G2001" s="31">
        <f>ведомство!J1668</f>
        <v>184969.5</v>
      </c>
      <c r="H2001" s="7">
        <f>ведомство!K1668</f>
        <v>179372.09544</v>
      </c>
      <c r="I2001" s="31">
        <f t="shared" si="959"/>
        <v>79.456429680751626</v>
      </c>
      <c r="J2001" s="31">
        <f t="shared" si="961"/>
        <v>96.973877012156066</v>
      </c>
    </row>
    <row r="2002" spans="1:10" s="32" customFormat="1">
      <c r="A2002" s="43"/>
      <c r="B2002" s="44"/>
      <c r="C2002" s="44"/>
      <c r="D2002" s="31"/>
      <c r="E2002" s="31"/>
      <c r="F2002" s="31"/>
      <c r="G2002" s="31"/>
      <c r="H2002" s="7"/>
      <c r="I2002" s="31"/>
      <c r="J2002" s="31"/>
    </row>
    <row r="2003" spans="1:10" s="32" customFormat="1" ht="38.25">
      <c r="A2003" s="40" t="s">
        <v>340</v>
      </c>
      <c r="B2003" s="41" t="s">
        <v>341</v>
      </c>
      <c r="C2003" s="41" t="s">
        <v>0</v>
      </c>
      <c r="D2003" s="42">
        <v>20468.400000000001</v>
      </c>
      <c r="E2003" s="42">
        <f>E2004</f>
        <v>23293.7</v>
      </c>
      <c r="F2003" s="42">
        <f t="shared" ref="F2003:H2004" si="962">F2004</f>
        <v>14347.900000000001</v>
      </c>
      <c r="G2003" s="42">
        <f t="shared" si="962"/>
        <v>12181.922999999999</v>
      </c>
      <c r="H2003" s="5">
        <f t="shared" si="962"/>
        <v>12181.900000000001</v>
      </c>
      <c r="I2003" s="42">
        <f t="shared" si="959"/>
        <v>52.296973001283611</v>
      </c>
      <c r="J2003" s="42">
        <f t="shared" si="961"/>
        <v>84.903714132381751</v>
      </c>
    </row>
    <row r="2004" spans="1:10" s="32" customFormat="1" ht="38.25">
      <c r="A2004" s="43" t="s">
        <v>342</v>
      </c>
      <c r="B2004" s="44" t="s">
        <v>343</v>
      </c>
      <c r="C2004" s="44" t="s">
        <v>0</v>
      </c>
      <c r="D2004" s="31">
        <v>20468.400000000001</v>
      </c>
      <c r="E2004" s="31">
        <f>E2005</f>
        <v>23293.7</v>
      </c>
      <c r="F2004" s="31">
        <f t="shared" si="962"/>
        <v>14347.900000000001</v>
      </c>
      <c r="G2004" s="31">
        <f t="shared" si="962"/>
        <v>12181.922999999999</v>
      </c>
      <c r="H2004" s="7">
        <f t="shared" si="962"/>
        <v>12181.900000000001</v>
      </c>
      <c r="I2004" s="31">
        <f t="shared" si="959"/>
        <v>52.296973001283611</v>
      </c>
      <c r="J2004" s="31">
        <f t="shared" si="961"/>
        <v>84.903714132381751</v>
      </c>
    </row>
    <row r="2005" spans="1:10" s="32" customFormat="1" ht="25.5">
      <c r="A2005" s="43" t="s">
        <v>130</v>
      </c>
      <c r="B2005" s="44" t="s">
        <v>343</v>
      </c>
      <c r="C2005" s="44" t="s">
        <v>131</v>
      </c>
      <c r="D2005" s="31">
        <v>20468.400000000001</v>
      </c>
      <c r="E2005" s="31">
        <f>E2006+E2007</f>
        <v>23293.7</v>
      </c>
      <c r="F2005" s="31">
        <f t="shared" ref="F2005:H2005" si="963">F2006+F2007</f>
        <v>14347.900000000001</v>
      </c>
      <c r="G2005" s="31">
        <f t="shared" si="963"/>
        <v>12181.922999999999</v>
      </c>
      <c r="H2005" s="7">
        <f t="shared" si="963"/>
        <v>12181.900000000001</v>
      </c>
      <c r="I2005" s="31">
        <f t="shared" si="959"/>
        <v>52.296973001283611</v>
      </c>
      <c r="J2005" s="31">
        <f t="shared" si="961"/>
        <v>84.903714132381751</v>
      </c>
    </row>
    <row r="2006" spans="1:10" s="32" customFormat="1">
      <c r="A2006" s="43" t="s">
        <v>132</v>
      </c>
      <c r="B2006" s="44" t="s">
        <v>343</v>
      </c>
      <c r="C2006" s="44" t="s">
        <v>133</v>
      </c>
      <c r="D2006" s="31">
        <v>15508.4</v>
      </c>
      <c r="E2006" s="31">
        <f>ведомство!H922+ведомство!H1792+ведомство!H556</f>
        <v>16330.907000000001</v>
      </c>
      <c r="F2006" s="31">
        <f>ведомство!I922+ведомство!I1792+ведомство!I556</f>
        <v>9592.9470000000001</v>
      </c>
      <c r="G2006" s="31">
        <f>ведомство!J922+ведомство!J1792+ведомство!J556</f>
        <v>7426.9699999999993</v>
      </c>
      <c r="H2006" s="7">
        <f>ведомство!K922+ведомство!K1792+ведомство!K556</f>
        <v>7426.9470000000001</v>
      </c>
      <c r="I2006" s="31">
        <f t="shared" si="959"/>
        <v>45.477859864121442</v>
      </c>
      <c r="J2006" s="31">
        <f t="shared" si="961"/>
        <v>77.420911425863196</v>
      </c>
    </row>
    <row r="2007" spans="1:10" s="32" customFormat="1">
      <c r="A2007" s="43" t="s">
        <v>165</v>
      </c>
      <c r="B2007" s="44" t="s">
        <v>343</v>
      </c>
      <c r="C2007" s="44" t="s">
        <v>166</v>
      </c>
      <c r="D2007" s="31">
        <v>4960</v>
      </c>
      <c r="E2007" s="31">
        <f>ведомство!H923</f>
        <v>6962.7929999999997</v>
      </c>
      <c r="F2007" s="31">
        <f>ведомство!I923</f>
        <v>4754.9530000000004</v>
      </c>
      <c r="G2007" s="31">
        <f>ведомство!J923</f>
        <v>4754.9530000000004</v>
      </c>
      <c r="H2007" s="7">
        <f>ведомство!K923</f>
        <v>4754.9530000000004</v>
      </c>
      <c r="I2007" s="31">
        <f t="shared" si="959"/>
        <v>68.29088556847806</v>
      </c>
      <c r="J2007" s="31">
        <f t="shared" si="961"/>
        <v>100</v>
      </c>
    </row>
    <row r="2008" spans="1:10" s="56" customFormat="1">
      <c r="A2008" s="43"/>
      <c r="B2008" s="44"/>
      <c r="C2008" s="44"/>
      <c r="D2008" s="31"/>
      <c r="E2008" s="31"/>
      <c r="F2008" s="31"/>
      <c r="G2008" s="31"/>
      <c r="H2008" s="7"/>
      <c r="I2008" s="31"/>
      <c r="J2008" s="31"/>
    </row>
    <row r="2009" spans="1:10" s="56" customFormat="1" hidden="1">
      <c r="A2009" s="40" t="s">
        <v>1220</v>
      </c>
      <c r="B2009" s="41" t="s">
        <v>1217</v>
      </c>
      <c r="C2009" s="41"/>
      <c r="D2009" s="42"/>
      <c r="E2009" s="42">
        <f>E2010</f>
        <v>711.7</v>
      </c>
      <c r="F2009" s="42">
        <f t="shared" ref="F2009:H2011" si="964">F2010</f>
        <v>0</v>
      </c>
      <c r="G2009" s="42">
        <f t="shared" si="964"/>
        <v>0</v>
      </c>
      <c r="H2009" s="5">
        <f t="shared" si="964"/>
        <v>0</v>
      </c>
      <c r="I2009" s="31">
        <f t="shared" si="959"/>
        <v>0</v>
      </c>
      <c r="J2009" s="31" t="e">
        <f t="shared" si="961"/>
        <v>#DIV/0!</v>
      </c>
    </row>
    <row r="2010" spans="1:10" s="56" customFormat="1" ht="76.5">
      <c r="A2010" s="57" t="s">
        <v>1219</v>
      </c>
      <c r="B2010" s="41" t="s">
        <v>1218</v>
      </c>
      <c r="C2010" s="41"/>
      <c r="D2010" s="42"/>
      <c r="E2010" s="42">
        <f>E2011</f>
        <v>711.7</v>
      </c>
      <c r="F2010" s="42">
        <f t="shared" si="964"/>
        <v>0</v>
      </c>
      <c r="G2010" s="42">
        <f t="shared" si="964"/>
        <v>0</v>
      </c>
      <c r="H2010" s="5">
        <f t="shared" si="964"/>
        <v>0</v>
      </c>
      <c r="I2010" s="42">
        <f t="shared" si="959"/>
        <v>0</v>
      </c>
      <c r="J2010" s="42">
        <v>0</v>
      </c>
    </row>
    <row r="2011" spans="1:10" s="56" customFormat="1" ht="25.5">
      <c r="A2011" s="43" t="s">
        <v>130</v>
      </c>
      <c r="B2011" s="45" t="s">
        <v>1218</v>
      </c>
      <c r="C2011" s="44">
        <v>600</v>
      </c>
      <c r="D2011" s="31"/>
      <c r="E2011" s="31">
        <f>E2012</f>
        <v>711.7</v>
      </c>
      <c r="F2011" s="31">
        <f t="shared" si="964"/>
        <v>0</v>
      </c>
      <c r="G2011" s="31">
        <f t="shared" si="964"/>
        <v>0</v>
      </c>
      <c r="H2011" s="7">
        <f t="shared" si="964"/>
        <v>0</v>
      </c>
      <c r="I2011" s="31">
        <f t="shared" si="959"/>
        <v>0</v>
      </c>
      <c r="J2011" s="31">
        <v>0</v>
      </c>
    </row>
    <row r="2012" spans="1:10" s="56" customFormat="1">
      <c r="A2012" s="43" t="s">
        <v>132</v>
      </c>
      <c r="B2012" s="45" t="s">
        <v>1218</v>
      </c>
      <c r="C2012" s="44">
        <v>610</v>
      </c>
      <c r="D2012" s="31"/>
      <c r="E2012" s="31">
        <f>ведомство!H777</f>
        <v>711.7</v>
      </c>
      <c r="F2012" s="31">
        <f>ведомство!I777</f>
        <v>0</v>
      </c>
      <c r="G2012" s="31">
        <f>ведомство!J777</f>
        <v>0</v>
      </c>
      <c r="H2012" s="7">
        <f>ведомство!K777</f>
        <v>0</v>
      </c>
      <c r="I2012" s="31">
        <f t="shared" si="959"/>
        <v>0</v>
      </c>
      <c r="J2012" s="31">
        <v>0</v>
      </c>
    </row>
    <row r="2013" spans="1:10" s="56" customFormat="1">
      <c r="A2013" s="43"/>
      <c r="B2013" s="44"/>
      <c r="C2013" s="44"/>
      <c r="D2013" s="31"/>
      <c r="E2013" s="31"/>
      <c r="F2013" s="31"/>
      <c r="G2013" s="31"/>
      <c r="H2013" s="7"/>
      <c r="I2013" s="48"/>
      <c r="J2013" s="48"/>
    </row>
    <row r="2014" spans="1:10" s="56" customFormat="1" hidden="1">
      <c r="A2014" s="43" t="s">
        <v>1214</v>
      </c>
      <c r="B2014" s="44"/>
      <c r="C2014" s="44"/>
      <c r="D2014" s="31"/>
      <c r="E2014" s="31"/>
      <c r="F2014" s="31"/>
      <c r="G2014" s="31"/>
      <c r="H2014" s="7"/>
      <c r="I2014" s="48"/>
      <c r="J2014" s="48"/>
    </row>
    <row r="2015" spans="1:10" s="32" customFormat="1" hidden="1">
      <c r="A2015" s="43"/>
      <c r="B2015" s="44"/>
      <c r="C2015" s="44"/>
      <c r="D2015" s="31"/>
      <c r="E2015" s="31"/>
      <c r="F2015" s="31"/>
      <c r="G2015" s="31"/>
      <c r="H2015" s="7"/>
      <c r="I2015" s="31"/>
      <c r="J2015" s="31"/>
    </row>
    <row r="2016" spans="1:10">
      <c r="A2016" s="40" t="s">
        <v>88</v>
      </c>
      <c r="B2016" s="41" t="s">
        <v>0</v>
      </c>
      <c r="C2016" s="41" t="s">
        <v>0</v>
      </c>
      <c r="D2016" s="42">
        <v>66185377.799999997</v>
      </c>
      <c r="E2016" s="42">
        <f>E9+E1791+E1824+E1878</f>
        <v>67929026.081209987</v>
      </c>
      <c r="F2016" s="42">
        <f>F9+F1791+F1824+F1878</f>
        <v>47583436.028060585</v>
      </c>
      <c r="G2016" s="42">
        <f>G9+G1791+G1824+G1878</f>
        <v>47516462.522759981</v>
      </c>
      <c r="H2016" s="5">
        <f>H9+H1791+H1824+H1878</f>
        <v>46547341.264442004</v>
      </c>
      <c r="I2016" s="42">
        <f>H2016/E2016*100</f>
        <v>68.523492753736946</v>
      </c>
      <c r="J2016" s="42">
        <f>H2016/F2016*100</f>
        <v>97.822572621683761</v>
      </c>
    </row>
    <row r="2018" spans="5:8">
      <c r="E2018" s="69">
        <v>67929026.099999994</v>
      </c>
      <c r="F2018" s="70">
        <v>47583436.035499997</v>
      </c>
      <c r="G2018" s="70">
        <v>47516462.508359998</v>
      </c>
      <c r="H2018" s="74">
        <v>46547341.275530003</v>
      </c>
    </row>
    <row r="2019" spans="5:8">
      <c r="E2019" s="69">
        <f>E2018-E2016</f>
        <v>1.8790006637573242E-2</v>
      </c>
      <c r="F2019" s="71">
        <f>F2016-F2018</f>
        <v>-7.4394121766090393E-3</v>
      </c>
      <c r="G2019" s="70">
        <f>G2016-G2018</f>
        <v>1.4399982988834381E-2</v>
      </c>
      <c r="H2019" s="74">
        <f>H2016-H2018</f>
        <v>-1.1087998747825623E-2</v>
      </c>
    </row>
  </sheetData>
  <mergeCells count="12">
    <mergeCell ref="A3:J3"/>
    <mergeCell ref="B1:D1"/>
    <mergeCell ref="D6:D7"/>
    <mergeCell ref="E6:E7"/>
    <mergeCell ref="F6:F7"/>
    <mergeCell ref="G6:G7"/>
    <mergeCell ref="E1:J1"/>
    <mergeCell ref="H6:H7"/>
    <mergeCell ref="I6:J6"/>
    <mergeCell ref="A6:A7"/>
    <mergeCell ref="B6:B7"/>
    <mergeCell ref="C6:C7"/>
  </mergeCells>
  <pageMargins left="1.1811023622047245" right="0.59055118110236227" top="0.78740157480314965" bottom="0.78740157480314965" header="0.31496062992125984" footer="0.31496062992125984"/>
  <pageSetup paperSize="9" scale="6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раздел, подраздел</vt:lpstr>
      <vt:lpstr>ведомство</vt:lpstr>
      <vt:lpstr>программы</vt:lpstr>
      <vt:lpstr>ведомство!Заголовки_для_печати</vt:lpstr>
      <vt:lpstr>программы!Заголовки_для_печати</vt:lpstr>
      <vt:lpstr>'раздел, подраздел'!Заголовки_для_печати</vt:lpstr>
      <vt:lpstr>ведомство!Область_печати</vt:lpstr>
      <vt:lpstr>программы!Область_печати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2015-11-02T08:08:58Z</dcterms:modified>
</cp:coreProperties>
</file>