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5450" windowHeight="11640" firstSheet="1" activeTab="1"/>
  </bookViews>
  <sheets>
    <sheet name="Опека" sheetId="2" r:id="rId1"/>
    <sheet name="Торг рееестр" sheetId="8" r:id="rId2"/>
  </sheets>
  <definedNames>
    <definedName name="_xlnm.Print_Area" localSheetId="1">'Торг рееестр'!$A$1:$G$32</definedName>
  </definedNames>
  <calcPr calcId="124519"/>
</workbook>
</file>

<file path=xl/calcChain.xml><?xml version="1.0" encoding="utf-8"?>
<calcChain xmlns="http://schemas.openxmlformats.org/spreadsheetml/2006/main">
  <c r="F26" i="8"/>
  <c r="F25"/>
  <c r="G26"/>
  <c r="G25"/>
  <c r="G31"/>
  <c r="F31"/>
  <c r="G30"/>
  <c r="F30"/>
  <c r="G29"/>
  <c r="F29"/>
  <c r="G28"/>
  <c r="F28"/>
  <c r="G27"/>
  <c r="F27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G32" s="1"/>
  <c r="G36" s="1"/>
  <c r="F6"/>
  <c r="F32" s="1"/>
  <c r="G34"/>
  <c r="F36" l="1"/>
  <c r="F34"/>
  <c r="H36" i="2"/>
  <c r="K36" s="1"/>
  <c r="M36" s="1"/>
  <c r="H34"/>
  <c r="J34" s="1"/>
  <c r="H29"/>
  <c r="J29"/>
  <c r="H27"/>
  <c r="K27" s="1"/>
  <c r="H16"/>
  <c r="K16" s="1"/>
  <c r="M16" s="1"/>
  <c r="C32" i="8"/>
  <c r="K29" i="2"/>
  <c r="L29"/>
  <c r="M29" s="1"/>
  <c r="E6" i="8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B32"/>
  <c r="G36" i="2"/>
  <c r="G11"/>
  <c r="H11" s="1"/>
  <c r="G21"/>
  <c r="H21" s="1"/>
  <c r="G32"/>
  <c r="I32" s="1"/>
  <c r="L32" s="1"/>
  <c r="H32"/>
  <c r="J32" s="1"/>
  <c r="G24"/>
  <c r="I24" s="1"/>
  <c r="L24" s="1"/>
  <c r="G20"/>
  <c r="H20" s="1"/>
  <c r="G35"/>
  <c r="H35" s="1"/>
  <c r="G34"/>
  <c r="G33"/>
  <c r="H33"/>
  <c r="J33" s="1"/>
  <c r="G31"/>
  <c r="H31" s="1"/>
  <c r="G30"/>
  <c r="H30" s="1"/>
  <c r="G29"/>
  <c r="G28"/>
  <c r="H28" s="1"/>
  <c r="G27"/>
  <c r="I27" s="1"/>
  <c r="L27" s="1"/>
  <c r="G26"/>
  <c r="I26" s="1"/>
  <c r="L26" s="1"/>
  <c r="G25"/>
  <c r="H25" s="1"/>
  <c r="G23"/>
  <c r="H23" s="1"/>
  <c r="G22"/>
  <c r="H22" s="1"/>
  <c r="G19"/>
  <c r="H19"/>
  <c r="J19" s="1"/>
  <c r="G18"/>
  <c r="H18" s="1"/>
  <c r="G17"/>
  <c r="H17" s="1"/>
  <c r="G16"/>
  <c r="G15"/>
  <c r="H15" s="1"/>
  <c r="G14"/>
  <c r="H14" s="1"/>
  <c r="G13"/>
  <c r="H13"/>
  <c r="K13" s="1"/>
  <c r="M13" s="1"/>
  <c r="G12"/>
  <c r="H12" s="1"/>
  <c r="I36"/>
  <c r="L36" s="1"/>
  <c r="I34"/>
  <c r="L34" s="1"/>
  <c r="I31"/>
  <c r="L31" s="1"/>
  <c r="I30"/>
  <c r="L30" s="1"/>
  <c r="I29"/>
  <c r="I28"/>
  <c r="L28" s="1"/>
  <c r="I25"/>
  <c r="L25" s="1"/>
  <c r="I22"/>
  <c r="L22" s="1"/>
  <c r="I18"/>
  <c r="L18" s="1"/>
  <c r="I16"/>
  <c r="L16" s="1"/>
  <c r="I14"/>
  <c r="L14" s="1"/>
  <c r="F37"/>
  <c r="E37"/>
  <c r="C37"/>
  <c r="D37"/>
  <c r="K19"/>
  <c r="M19" s="1"/>
  <c r="I13"/>
  <c r="L13" s="1"/>
  <c r="I15"/>
  <c r="L15" s="1"/>
  <c r="I19"/>
  <c r="L19" s="1"/>
  <c r="I21"/>
  <c r="L21" s="1"/>
  <c r="I33"/>
  <c r="L33"/>
  <c r="I35"/>
  <c r="L35" s="1"/>
  <c r="I11"/>
  <c r="J16"/>
  <c r="E32" i="8" l="1"/>
  <c r="K12" i="2"/>
  <c r="M12" s="1"/>
  <c r="K20"/>
  <c r="K17"/>
  <c r="J17"/>
  <c r="J35"/>
  <c r="K35"/>
  <c r="M35" s="1"/>
  <c r="J18"/>
  <c r="K18"/>
  <c r="M18" s="1"/>
  <c r="M27"/>
  <c r="J28"/>
  <c r="K28"/>
  <c r="M28" s="1"/>
  <c r="K15"/>
  <c r="M15" s="1"/>
  <c r="J15"/>
  <c r="K25"/>
  <c r="M25" s="1"/>
  <c r="J25"/>
  <c r="K11"/>
  <c r="J11"/>
  <c r="K14"/>
  <c r="M14" s="1"/>
  <c r="J14"/>
  <c r="K23"/>
  <c r="K21"/>
  <c r="M21" s="1"/>
  <c r="J21"/>
  <c r="J30"/>
  <c r="K30"/>
  <c r="M30" s="1"/>
  <c r="J22"/>
  <c r="K22"/>
  <c r="M22" s="1"/>
  <c r="J31"/>
  <c r="K31"/>
  <c r="M31" s="1"/>
  <c r="H26"/>
  <c r="H24"/>
  <c r="J27"/>
  <c r="K34"/>
  <c r="M34" s="1"/>
  <c r="L11"/>
  <c r="G37"/>
  <c r="J36"/>
  <c r="I23"/>
  <c r="L23" s="1"/>
  <c r="I12"/>
  <c r="L12" s="1"/>
  <c r="I20"/>
  <c r="L20" s="1"/>
  <c r="I17"/>
  <c r="L17" s="1"/>
  <c r="K33"/>
  <c r="M33" s="1"/>
  <c r="J13"/>
  <c r="K32"/>
  <c r="M32" s="1"/>
  <c r="J24" l="1"/>
  <c r="K24"/>
  <c r="M24" s="1"/>
  <c r="M11"/>
  <c r="J12"/>
  <c r="I37"/>
  <c r="M20"/>
  <c r="J23"/>
  <c r="H37"/>
  <c r="J20"/>
  <c r="J37" s="1"/>
  <c r="J54" s="1"/>
  <c r="M17"/>
  <c r="J26"/>
  <c r="K26"/>
  <c r="M26" s="1"/>
  <c r="L37"/>
  <c r="M23"/>
  <c r="K37" l="1"/>
  <c r="M37" s="1"/>
</calcChain>
</file>

<file path=xl/sharedStrings.xml><?xml version="1.0" encoding="utf-8"?>
<sst xmlns="http://schemas.openxmlformats.org/spreadsheetml/2006/main" count="85" uniqueCount="85">
  <si>
    <t>Наименование</t>
  </si>
  <si>
    <t>Численность детей, тыс.чел.</t>
  </si>
  <si>
    <t>Вельский</t>
  </si>
  <si>
    <t>Верхнетоемский</t>
  </si>
  <si>
    <t>Вилегодский</t>
  </si>
  <si>
    <t>Виноградовский</t>
  </si>
  <si>
    <t>Каргопольский</t>
  </si>
  <si>
    <t>Коношский</t>
  </si>
  <si>
    <t>Котласский</t>
  </si>
  <si>
    <t>Красноборский</t>
  </si>
  <si>
    <t>Ленский</t>
  </si>
  <si>
    <t>Лешуконский</t>
  </si>
  <si>
    <t>Мезенский</t>
  </si>
  <si>
    <t>Няндомский</t>
  </si>
  <si>
    <t>Онежский</t>
  </si>
  <si>
    <t>Пинежский</t>
  </si>
  <si>
    <t>Плесецкий</t>
  </si>
  <si>
    <t>Приморский</t>
  </si>
  <si>
    <t>Устьянский</t>
  </si>
  <si>
    <t>Холмогорский</t>
  </si>
  <si>
    <t>Шенкурский</t>
  </si>
  <si>
    <t>Архангельск</t>
  </si>
  <si>
    <t>Котлас</t>
  </si>
  <si>
    <t>Северодвинск</t>
  </si>
  <si>
    <t>Новодвинск</t>
  </si>
  <si>
    <t>Коряжма</t>
  </si>
  <si>
    <t>Мирный</t>
  </si>
  <si>
    <t>всего по области</t>
  </si>
  <si>
    <t>Предыд.расчет</t>
  </si>
  <si>
    <t>Увеличение</t>
  </si>
  <si>
    <t xml:space="preserve">Директор департамента образования </t>
  </si>
  <si>
    <t>исп:Бачурихина С.М. 21-56-49</t>
  </si>
  <si>
    <t>11.09.2008 г.</t>
  </si>
  <si>
    <t>Заместитель директора департамента</t>
  </si>
  <si>
    <t xml:space="preserve">Численность специалистов по  несовершеннолетним </t>
  </si>
  <si>
    <t>Численность специалистов по  детям-сироам</t>
  </si>
  <si>
    <t>Численность специалистов по совершеннолетним</t>
  </si>
  <si>
    <t xml:space="preserve">Всего численность специалистов </t>
  </si>
  <si>
    <t>Материальные затраты, на 2011 г. тыс.руб.</t>
  </si>
  <si>
    <t>приложение к письму министерства образования от 10.08.2010 № 209-02/2867</t>
  </si>
  <si>
    <t>Новая Земля</t>
  </si>
  <si>
    <t>Муниципальное образование</t>
  </si>
  <si>
    <t>нормативный коэффициент</t>
  </si>
  <si>
    <t>норматив материальных затрат (тыс. руб. в год)</t>
  </si>
  <si>
    <t>Всего</t>
  </si>
  <si>
    <t xml:space="preserve"> 075  1006  5510208  009 Cубвенции бюджетам муниципальных образований на осуществление государственных полномочий по рганизации и осуществлению деятельности по опеке и попечительству на 2012-2014 годы</t>
  </si>
  <si>
    <t>Общая потребность на 2012 год</t>
  </si>
  <si>
    <t>Фонд оплаты труда с начислениями на 2013-2014 гг., тыс.руб.</t>
  </si>
  <si>
    <t>Материальные затраты, на 2013-2014 гг. тыс.руб.</t>
  </si>
  <si>
    <t>Общая потребность на 2013-2014 гг.</t>
  </si>
  <si>
    <t>Фонд оплаты труда с начислениями 30,2 % на 2012 г., тыс.руб.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</si>
  <si>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</si>
  <si>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</si>
  <si>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</si>
  <si>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</si>
  <si>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</si>
  <si>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</si>
  <si>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</si>
  <si>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</si>
  <si>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</si>
  <si>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</si>
  <si>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</si>
  <si>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</si>
  <si>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</si>
  <si>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</si>
  <si>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</si>
  <si>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</si>
  <si>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</si>
  <si>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</si>
  <si>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</si>
  <si>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</si>
  <si>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</si>
  <si>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</si>
  <si>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</si>
  <si>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</si>
  <si>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</si>
  <si>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</si>
  <si>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гр.5=гр.3 * гр.4</t>
  </si>
  <si>
    <t>Численность населения, тыс. чел.</t>
  </si>
  <si>
    <t>объем субвенций на  2015 год, тыс. руб.</t>
  </si>
  <si>
    <t>объем субвенций на  2016 год, тыс. руб.</t>
  </si>
  <si>
    <t>объем субвенций на 2017 год, тыс. руб.</t>
  </si>
  <si>
    <t>гр..6=гр.5*0,606</t>
  </si>
  <si>
    <t>гр.7=гр.5*0,919</t>
  </si>
  <si>
    <t xml:space="preserve">Расчет субвенций бюджетам муниципальных образований Архангельской области на осуществление государственных полномочий по формированию торгового реестра на 2015 год и на плановый период 2016 и 2017 годов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</si>
</sst>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"/>
    <numFmt numFmtId="166" formatCode="_(* #,##0.0_);_(* \(#,##0.0\);_(* &quot;-&quot;??_);_(@_)"/>
  </numFmts>
  <fonts count="1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3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8"/>
      <name val="Arial Cyr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3" fillId="0" borderId="0" xfId="0" applyFont="1" applyBorder="1"/>
    <xf numFmtId="0" fontId="5" fillId="0" borderId="0" xfId="0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1" fontId="0" fillId="0" borderId="1" xfId="0" applyNumberFormat="1" applyBorder="1" applyAlignment="1"/>
    <xf numFmtId="1" fontId="0" fillId="0" borderId="1" xfId="0" applyNumberFormat="1" applyBorder="1"/>
    <xf numFmtId="164" fontId="0" fillId="0" borderId="1" xfId="0" applyNumberFormat="1" applyBorder="1" applyAlignment="1"/>
    <xf numFmtId="0" fontId="3" fillId="0" borderId="1" xfId="0" applyFont="1" applyBorder="1"/>
    <xf numFmtId="0" fontId="3" fillId="0" borderId="0" xfId="0" applyFont="1"/>
    <xf numFmtId="0" fontId="7" fillId="0" borderId="0" xfId="0" applyFont="1"/>
    <xf numFmtId="165" fontId="3" fillId="0" borderId="0" xfId="0" applyNumberFormat="1" applyFont="1"/>
    <xf numFmtId="0" fontId="8" fillId="0" borderId="0" xfId="0" applyFont="1"/>
    <xf numFmtId="49" fontId="0" fillId="0" borderId="0" xfId="0" applyNumberFormat="1"/>
    <xf numFmtId="1" fontId="3" fillId="0" borderId="0" xfId="0" applyNumberFormat="1" applyFont="1" applyBorder="1"/>
    <xf numFmtId="0" fontId="9" fillId="0" borderId="0" xfId="0" applyFont="1"/>
    <xf numFmtId="165" fontId="3" fillId="0" borderId="0" xfId="0" applyNumberFormat="1" applyFont="1" applyBorder="1"/>
    <xf numFmtId="164" fontId="0" fillId="0" borderId="0" xfId="0" applyNumberFormat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166" fontId="10" fillId="0" borderId="1" xfId="1" applyNumberFormat="1" applyFont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/>
    <xf numFmtId="3" fontId="3" fillId="0" borderId="1" xfId="0" applyNumberFormat="1" applyFont="1" applyBorder="1"/>
    <xf numFmtId="3" fontId="0" fillId="0" borderId="1" xfId="0" applyNumberFormat="1" applyBorder="1"/>
    <xf numFmtId="0" fontId="0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/>
    <xf numFmtId="0" fontId="11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14" fillId="0" borderId="1" xfId="0" applyFont="1" applyBorder="1" applyAlignment="1">
      <alignment vertical="center"/>
    </xf>
    <xf numFmtId="165" fontId="14" fillId="0" borderId="1" xfId="0" applyNumberFormat="1" applyFont="1" applyBorder="1" applyAlignment="1">
      <alignment vertical="center"/>
    </xf>
    <xf numFmtId="166" fontId="14" fillId="0" borderId="1" xfId="1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B1:M69"/>
  <sheetViews>
    <sheetView topLeftCell="A18" workbookViewId="0">
      <selection activeCell="A66" sqref="A66:IV69"/>
    </sheetView>
  </sheetViews>
  <sheetFormatPr defaultRowHeight="12.75"/>
  <cols>
    <col min="1" max="1" width="1" customWidth="1"/>
    <col min="2" max="2" width="17" customWidth="1"/>
    <col min="3" max="3" width="9.42578125" customWidth="1"/>
    <col min="4" max="4" width="10.7109375" customWidth="1"/>
    <col min="5" max="5" width="10" customWidth="1"/>
    <col min="6" max="6" width="11.28515625" customWidth="1"/>
    <col min="7" max="7" width="10.28515625" customWidth="1"/>
    <col min="8" max="8" width="10.42578125" customWidth="1"/>
    <col min="9" max="9" width="10.85546875" customWidth="1"/>
    <col min="10" max="10" width="12.5703125" style="13" customWidth="1"/>
    <col min="13" max="13" width="9.85546875" customWidth="1"/>
  </cols>
  <sheetData>
    <row r="1" spans="2:13" ht="45.75" hidden="1" customHeight="1">
      <c r="H1" s="53" t="s">
        <v>39</v>
      </c>
      <c r="I1" s="53"/>
      <c r="J1" s="53"/>
    </row>
    <row r="2" spans="2:13" hidden="1"/>
    <row r="3" spans="2:13" hidden="1"/>
    <row r="4" spans="2:13" hidden="1"/>
    <row r="5" spans="2:13" hidden="1">
      <c r="B5" s="1"/>
      <c r="C5" s="1"/>
      <c r="D5" s="1"/>
      <c r="E5" s="1"/>
      <c r="F5" s="1"/>
      <c r="G5" s="1"/>
      <c r="H5" s="1"/>
      <c r="I5" s="1"/>
      <c r="J5" s="2"/>
    </row>
    <row r="6" spans="2:13" ht="64.5" customHeight="1">
      <c r="B6" s="54" t="s">
        <v>45</v>
      </c>
      <c r="C6" s="55"/>
      <c r="D6" s="55"/>
      <c r="E6" s="55"/>
      <c r="F6" s="55"/>
      <c r="G6" s="55"/>
      <c r="H6" s="55"/>
      <c r="I6" s="55"/>
      <c r="J6" s="55"/>
      <c r="K6" s="53"/>
      <c r="L6" s="53"/>
      <c r="M6" s="53"/>
    </row>
    <row r="7" spans="2:13" ht="14.25" hidden="1" customHeight="1">
      <c r="B7" s="3"/>
      <c r="C7" s="4"/>
      <c r="D7" s="4"/>
      <c r="E7" s="4"/>
      <c r="F7" s="4"/>
      <c r="G7" s="4"/>
      <c r="H7" s="4"/>
      <c r="I7" s="4"/>
      <c r="J7" s="3"/>
    </row>
    <row r="9" spans="2:13" s="7" customFormat="1" ht="75" customHeight="1">
      <c r="B9" s="5" t="s">
        <v>0</v>
      </c>
      <c r="C9" s="33" t="s">
        <v>1</v>
      </c>
      <c r="D9" s="33" t="s">
        <v>34</v>
      </c>
      <c r="E9" s="33" t="s">
        <v>35</v>
      </c>
      <c r="F9" s="33" t="s">
        <v>36</v>
      </c>
      <c r="G9" s="33" t="s">
        <v>37</v>
      </c>
      <c r="H9" s="33" t="s">
        <v>50</v>
      </c>
      <c r="I9" s="33" t="s">
        <v>38</v>
      </c>
      <c r="J9" s="6" t="s">
        <v>46</v>
      </c>
      <c r="K9" s="33" t="s">
        <v>47</v>
      </c>
      <c r="L9" s="33" t="s">
        <v>48</v>
      </c>
      <c r="M9" s="6" t="s">
        <v>49</v>
      </c>
    </row>
    <row r="10" spans="2:13" s="7" customFormat="1" ht="11.25">
      <c r="B10" s="23">
        <v>1</v>
      </c>
      <c r="C10" s="23">
        <v>2</v>
      </c>
      <c r="D10" s="23">
        <v>3</v>
      </c>
      <c r="E10" s="23">
        <v>4</v>
      </c>
      <c r="F10" s="23">
        <v>5</v>
      </c>
      <c r="G10" s="23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</row>
    <row r="11" spans="2:13">
      <c r="B11" s="8" t="s">
        <v>2</v>
      </c>
      <c r="C11" s="8">
        <v>14.9</v>
      </c>
      <c r="D11" s="9">
        <v>7</v>
      </c>
      <c r="E11" s="10">
        <v>3</v>
      </c>
      <c r="F11" s="11">
        <v>2</v>
      </c>
      <c r="G11" s="9">
        <f>D11+E11+F11</f>
        <v>12</v>
      </c>
      <c r="H11" s="36">
        <f>ROUND(3759*1.015*49*1.7*1.302/1000*G11,0)</f>
        <v>4966</v>
      </c>
      <c r="I11" s="36">
        <f>ROUND((50*G11),0)</f>
        <v>600</v>
      </c>
      <c r="J11" s="34">
        <f>H11+I11</f>
        <v>5566</v>
      </c>
      <c r="K11" s="36">
        <f>ROUND(H11/1.015*1.06,0)</f>
        <v>5186</v>
      </c>
      <c r="L11" s="36">
        <f>I11</f>
        <v>600</v>
      </c>
      <c r="M11" s="34">
        <f>ROUND(K11+L11,0)</f>
        <v>5786</v>
      </c>
    </row>
    <row r="12" spans="2:13">
      <c r="B12" s="8" t="s">
        <v>3</v>
      </c>
      <c r="C12" s="8">
        <v>4.0999999999999996</v>
      </c>
      <c r="D12" s="10">
        <v>2</v>
      </c>
      <c r="E12" s="10"/>
      <c r="F12" s="11">
        <v>1</v>
      </c>
      <c r="G12" s="9">
        <f t="shared" ref="G12:G35" si="0">D12+E12+F12</f>
        <v>3</v>
      </c>
      <c r="H12" s="36">
        <f t="shared" ref="H12:H18" si="1">ROUND(3759*1.015*49*1.7*1.302/1000*G12,0)</f>
        <v>1241</v>
      </c>
      <c r="I12" s="36">
        <f t="shared" ref="I12:I36" si="2">ROUND((50*G12),0)</f>
        <v>150</v>
      </c>
      <c r="J12" s="34">
        <f t="shared" ref="J12:J36" si="3">H12+I12</f>
        <v>1391</v>
      </c>
      <c r="K12" s="36">
        <f t="shared" ref="K12:K36" si="4">ROUND(H12/1.015*1.06,0)</f>
        <v>1296</v>
      </c>
      <c r="L12" s="36">
        <f t="shared" ref="L12:L36" si="5">I12</f>
        <v>150</v>
      </c>
      <c r="M12" s="34">
        <f t="shared" ref="M12:M37" si="6">ROUND(K12+L12,0)</f>
        <v>1446</v>
      </c>
    </row>
    <row r="13" spans="2:13">
      <c r="B13" s="8" t="s">
        <v>4</v>
      </c>
      <c r="C13" s="8">
        <v>2.2999999999999998</v>
      </c>
      <c r="D13" s="10">
        <v>2</v>
      </c>
      <c r="E13" s="10"/>
      <c r="F13" s="11">
        <v>1</v>
      </c>
      <c r="G13" s="9">
        <f t="shared" si="0"/>
        <v>3</v>
      </c>
      <c r="H13" s="36">
        <f t="shared" si="1"/>
        <v>1241</v>
      </c>
      <c r="I13" s="36">
        <f t="shared" si="2"/>
        <v>150</v>
      </c>
      <c r="J13" s="34">
        <f t="shared" si="3"/>
        <v>1391</v>
      </c>
      <c r="K13" s="36">
        <f t="shared" si="4"/>
        <v>1296</v>
      </c>
      <c r="L13" s="36">
        <f t="shared" si="5"/>
        <v>150</v>
      </c>
      <c r="M13" s="34">
        <f t="shared" si="6"/>
        <v>1446</v>
      </c>
    </row>
    <row r="14" spans="2:13">
      <c r="B14" s="8" t="s">
        <v>5</v>
      </c>
      <c r="C14" s="8">
        <v>4.9000000000000004</v>
      </c>
      <c r="D14" s="10">
        <v>2</v>
      </c>
      <c r="E14" s="10"/>
      <c r="F14" s="11">
        <v>1</v>
      </c>
      <c r="G14" s="9">
        <f t="shared" si="0"/>
        <v>3</v>
      </c>
      <c r="H14" s="36">
        <f t="shared" si="1"/>
        <v>1241</v>
      </c>
      <c r="I14" s="36">
        <f t="shared" si="2"/>
        <v>150</v>
      </c>
      <c r="J14" s="34">
        <f t="shared" si="3"/>
        <v>1391</v>
      </c>
      <c r="K14" s="36">
        <f t="shared" si="4"/>
        <v>1296</v>
      </c>
      <c r="L14" s="36">
        <f t="shared" si="5"/>
        <v>150</v>
      </c>
      <c r="M14" s="34">
        <f t="shared" si="6"/>
        <v>1446</v>
      </c>
    </row>
    <row r="15" spans="2:13">
      <c r="B15" s="8" t="s">
        <v>6</v>
      </c>
      <c r="C15" s="8">
        <v>4.3</v>
      </c>
      <c r="D15" s="10">
        <v>2</v>
      </c>
      <c r="E15" s="10">
        <v>1</v>
      </c>
      <c r="F15" s="11">
        <v>1</v>
      </c>
      <c r="G15" s="9">
        <f t="shared" si="0"/>
        <v>4</v>
      </c>
      <c r="H15" s="36">
        <f t="shared" si="1"/>
        <v>1655</v>
      </c>
      <c r="I15" s="36">
        <f t="shared" si="2"/>
        <v>200</v>
      </c>
      <c r="J15" s="34">
        <f t="shared" si="3"/>
        <v>1855</v>
      </c>
      <c r="K15" s="36">
        <f t="shared" si="4"/>
        <v>1728</v>
      </c>
      <c r="L15" s="36">
        <f t="shared" si="5"/>
        <v>200</v>
      </c>
      <c r="M15" s="34">
        <f t="shared" si="6"/>
        <v>1928</v>
      </c>
    </row>
    <row r="16" spans="2:13">
      <c r="B16" s="8" t="s">
        <v>7</v>
      </c>
      <c r="C16" s="8">
        <v>6.4</v>
      </c>
      <c r="D16" s="10">
        <v>3</v>
      </c>
      <c r="E16" s="10">
        <v>1</v>
      </c>
      <c r="F16" s="11">
        <v>1</v>
      </c>
      <c r="G16" s="9">
        <f t="shared" si="0"/>
        <v>5</v>
      </c>
      <c r="H16" s="36">
        <f t="shared" si="1"/>
        <v>2069</v>
      </c>
      <c r="I16" s="36">
        <f t="shared" si="2"/>
        <v>250</v>
      </c>
      <c r="J16" s="34">
        <f t="shared" si="3"/>
        <v>2319</v>
      </c>
      <c r="K16" s="36">
        <f t="shared" si="4"/>
        <v>2161</v>
      </c>
      <c r="L16" s="36">
        <f t="shared" si="5"/>
        <v>250</v>
      </c>
      <c r="M16" s="34">
        <f t="shared" si="6"/>
        <v>2411</v>
      </c>
    </row>
    <row r="17" spans="2:13">
      <c r="B17" s="8" t="s">
        <v>8</v>
      </c>
      <c r="C17" s="8">
        <v>3.7</v>
      </c>
      <c r="D17" s="10">
        <v>2</v>
      </c>
      <c r="E17" s="10"/>
      <c r="F17" s="11">
        <v>1</v>
      </c>
      <c r="G17" s="9">
        <f t="shared" si="0"/>
        <v>3</v>
      </c>
      <c r="H17" s="36">
        <f t="shared" si="1"/>
        <v>1241</v>
      </c>
      <c r="I17" s="36">
        <f t="shared" si="2"/>
        <v>150</v>
      </c>
      <c r="J17" s="34">
        <f t="shared" si="3"/>
        <v>1391</v>
      </c>
      <c r="K17" s="36">
        <f t="shared" si="4"/>
        <v>1296</v>
      </c>
      <c r="L17" s="36">
        <f t="shared" si="5"/>
        <v>150</v>
      </c>
      <c r="M17" s="34">
        <f t="shared" si="6"/>
        <v>1446</v>
      </c>
    </row>
    <row r="18" spans="2:13">
      <c r="B18" s="8" t="s">
        <v>9</v>
      </c>
      <c r="C18" s="8">
        <v>2.9</v>
      </c>
      <c r="D18" s="10">
        <v>2</v>
      </c>
      <c r="E18" s="10"/>
      <c r="F18" s="11">
        <v>1</v>
      </c>
      <c r="G18" s="9">
        <f t="shared" si="0"/>
        <v>3</v>
      </c>
      <c r="H18" s="36">
        <f t="shared" si="1"/>
        <v>1241</v>
      </c>
      <c r="I18" s="36">
        <f t="shared" si="2"/>
        <v>150</v>
      </c>
      <c r="J18" s="34">
        <f t="shared" si="3"/>
        <v>1391</v>
      </c>
      <c r="K18" s="36">
        <f t="shared" si="4"/>
        <v>1296</v>
      </c>
      <c r="L18" s="36">
        <f t="shared" si="5"/>
        <v>150</v>
      </c>
      <c r="M18" s="34">
        <f t="shared" si="6"/>
        <v>1446</v>
      </c>
    </row>
    <row r="19" spans="2:13">
      <c r="B19" s="8" t="s">
        <v>10</v>
      </c>
      <c r="C19" s="8">
        <v>3.2</v>
      </c>
      <c r="D19" s="10">
        <v>2</v>
      </c>
      <c r="E19" s="10"/>
      <c r="F19" s="11">
        <v>1</v>
      </c>
      <c r="G19" s="9">
        <f t="shared" si="0"/>
        <v>3</v>
      </c>
      <c r="H19" s="36">
        <f>ROUND(3759*1.015*49*1.7*1.302/1000*G19,0)</f>
        <v>1241</v>
      </c>
      <c r="I19" s="36">
        <f t="shared" si="2"/>
        <v>150</v>
      </c>
      <c r="J19" s="34">
        <f t="shared" si="3"/>
        <v>1391</v>
      </c>
      <c r="K19" s="36">
        <f t="shared" si="4"/>
        <v>1296</v>
      </c>
      <c r="L19" s="36">
        <f t="shared" si="5"/>
        <v>150</v>
      </c>
      <c r="M19" s="34">
        <f t="shared" si="6"/>
        <v>1446</v>
      </c>
    </row>
    <row r="20" spans="2:13">
      <c r="B20" s="8" t="s">
        <v>11</v>
      </c>
      <c r="C20" s="8">
        <v>2</v>
      </c>
      <c r="D20" s="8">
        <v>2</v>
      </c>
      <c r="E20" s="10"/>
      <c r="F20" s="11">
        <v>1</v>
      </c>
      <c r="G20" s="9">
        <f t="shared" si="0"/>
        <v>3</v>
      </c>
      <c r="H20" s="36">
        <f>ROUND(3759*1.015*49*2.2*1.302/1000*G20,0)</f>
        <v>1607</v>
      </c>
      <c r="I20" s="36">
        <f t="shared" si="2"/>
        <v>150</v>
      </c>
      <c r="J20" s="34">
        <f t="shared" si="3"/>
        <v>1757</v>
      </c>
      <c r="K20" s="36">
        <f t="shared" si="4"/>
        <v>1678</v>
      </c>
      <c r="L20" s="36">
        <f t="shared" si="5"/>
        <v>150</v>
      </c>
      <c r="M20" s="34">
        <f t="shared" si="6"/>
        <v>1828</v>
      </c>
    </row>
    <row r="21" spans="2:13">
      <c r="B21" s="8" t="s">
        <v>12</v>
      </c>
      <c r="C21" s="8">
        <v>2.9</v>
      </c>
      <c r="D21" s="10">
        <v>2</v>
      </c>
      <c r="E21" s="10"/>
      <c r="F21" s="11">
        <v>1</v>
      </c>
      <c r="G21" s="9">
        <f t="shared" si="0"/>
        <v>3</v>
      </c>
      <c r="H21" s="36">
        <f>ROUND(3759*1.015*49*2.2*1.302/1000*G21,0)</f>
        <v>1607</v>
      </c>
      <c r="I21" s="36">
        <f t="shared" si="2"/>
        <v>150</v>
      </c>
      <c r="J21" s="34">
        <f t="shared" si="3"/>
        <v>1757</v>
      </c>
      <c r="K21" s="36">
        <f t="shared" si="4"/>
        <v>1678</v>
      </c>
      <c r="L21" s="36">
        <f t="shared" si="5"/>
        <v>150</v>
      </c>
      <c r="M21" s="34">
        <f t="shared" si="6"/>
        <v>1828</v>
      </c>
    </row>
    <row r="22" spans="2:13">
      <c r="B22" s="8" t="s">
        <v>13</v>
      </c>
      <c r="C22" s="8">
        <v>6.7</v>
      </c>
      <c r="D22" s="10">
        <v>3</v>
      </c>
      <c r="E22" s="10">
        <v>2</v>
      </c>
      <c r="F22" s="11">
        <v>1</v>
      </c>
      <c r="G22" s="9">
        <f t="shared" si="0"/>
        <v>6</v>
      </c>
      <c r="H22" s="36">
        <f>ROUND(3759*1.015*49*1.7*1.302/1000*G22,0)</f>
        <v>2483</v>
      </c>
      <c r="I22" s="36">
        <f t="shared" si="2"/>
        <v>300</v>
      </c>
      <c r="J22" s="34">
        <f t="shared" si="3"/>
        <v>2783</v>
      </c>
      <c r="K22" s="36">
        <f t="shared" si="4"/>
        <v>2593</v>
      </c>
      <c r="L22" s="36">
        <f t="shared" si="5"/>
        <v>300</v>
      </c>
      <c r="M22" s="34">
        <f t="shared" si="6"/>
        <v>2893</v>
      </c>
    </row>
    <row r="23" spans="2:13">
      <c r="B23" s="8" t="s">
        <v>14</v>
      </c>
      <c r="C23" s="8">
        <v>9.6</v>
      </c>
      <c r="D23" s="10">
        <v>4</v>
      </c>
      <c r="E23" s="10">
        <v>3</v>
      </c>
      <c r="F23" s="11">
        <v>1</v>
      </c>
      <c r="G23" s="9">
        <f t="shared" si="0"/>
        <v>8</v>
      </c>
      <c r="H23" s="36">
        <f>ROUND(3759*1.015*49*1.7*1.302/1000*G23,0)</f>
        <v>3310</v>
      </c>
      <c r="I23" s="36">
        <f t="shared" si="2"/>
        <v>400</v>
      </c>
      <c r="J23" s="34">
        <f t="shared" si="3"/>
        <v>3710</v>
      </c>
      <c r="K23" s="36">
        <f t="shared" si="4"/>
        <v>3457</v>
      </c>
      <c r="L23" s="36">
        <f t="shared" si="5"/>
        <v>400</v>
      </c>
      <c r="M23" s="34">
        <f t="shared" si="6"/>
        <v>3857</v>
      </c>
    </row>
    <row r="24" spans="2:13">
      <c r="B24" s="8" t="s">
        <v>15</v>
      </c>
      <c r="C24" s="8">
        <v>6.4</v>
      </c>
      <c r="D24" s="10">
        <v>3</v>
      </c>
      <c r="E24" s="10">
        <v>1</v>
      </c>
      <c r="F24" s="11">
        <v>1</v>
      </c>
      <c r="G24" s="9">
        <f t="shared" si="0"/>
        <v>5</v>
      </c>
      <c r="H24" s="36">
        <f>ROUND(3759*1.015*49*2.2*1.302/1000*G24,0)</f>
        <v>2678</v>
      </c>
      <c r="I24" s="36">
        <f t="shared" si="2"/>
        <v>250</v>
      </c>
      <c r="J24" s="34">
        <f t="shared" si="3"/>
        <v>2928</v>
      </c>
      <c r="K24" s="36">
        <f t="shared" si="4"/>
        <v>2797</v>
      </c>
      <c r="L24" s="36">
        <f t="shared" si="5"/>
        <v>250</v>
      </c>
      <c r="M24" s="34">
        <f t="shared" si="6"/>
        <v>3047</v>
      </c>
    </row>
    <row r="25" spans="2:13">
      <c r="B25" s="8" t="s">
        <v>16</v>
      </c>
      <c r="C25" s="8">
        <v>11.9</v>
      </c>
      <c r="D25" s="10">
        <v>5</v>
      </c>
      <c r="E25" s="10">
        <v>2</v>
      </c>
      <c r="F25" s="11">
        <v>2</v>
      </c>
      <c r="G25" s="9">
        <f t="shared" si="0"/>
        <v>9</v>
      </c>
      <c r="H25" s="36">
        <f t="shared" ref="H25:H31" si="7">ROUND(3759*1.015*49*1.7*1.302/1000*G25,0)</f>
        <v>3724</v>
      </c>
      <c r="I25" s="36">
        <f t="shared" si="2"/>
        <v>450</v>
      </c>
      <c r="J25" s="34">
        <f t="shared" si="3"/>
        <v>4174</v>
      </c>
      <c r="K25" s="36">
        <f t="shared" si="4"/>
        <v>3889</v>
      </c>
      <c r="L25" s="36">
        <f t="shared" si="5"/>
        <v>450</v>
      </c>
      <c r="M25" s="34">
        <f t="shared" si="6"/>
        <v>4339</v>
      </c>
    </row>
    <row r="26" spans="2:13">
      <c r="B26" s="8" t="s">
        <v>17</v>
      </c>
      <c r="C26" s="8">
        <v>6.4</v>
      </c>
      <c r="D26" s="10">
        <v>3</v>
      </c>
      <c r="E26" s="10">
        <v>1</v>
      </c>
      <c r="F26" s="11">
        <v>1</v>
      </c>
      <c r="G26" s="9">
        <f t="shared" si="0"/>
        <v>5</v>
      </c>
      <c r="H26" s="36">
        <f t="shared" si="7"/>
        <v>2069</v>
      </c>
      <c r="I26" s="36">
        <f t="shared" si="2"/>
        <v>250</v>
      </c>
      <c r="J26" s="34">
        <f t="shared" si="3"/>
        <v>2319</v>
      </c>
      <c r="K26" s="36">
        <f t="shared" si="4"/>
        <v>2161</v>
      </c>
      <c r="L26" s="36">
        <f t="shared" si="5"/>
        <v>250</v>
      </c>
      <c r="M26" s="34">
        <f t="shared" si="6"/>
        <v>2411</v>
      </c>
    </row>
    <row r="27" spans="2:13">
      <c r="B27" s="8" t="s">
        <v>18</v>
      </c>
      <c r="C27" s="8">
        <v>9.1</v>
      </c>
      <c r="D27" s="10">
        <v>4</v>
      </c>
      <c r="E27" s="10">
        <v>1</v>
      </c>
      <c r="F27" s="11">
        <v>1</v>
      </c>
      <c r="G27" s="9">
        <f t="shared" si="0"/>
        <v>6</v>
      </c>
      <c r="H27" s="36">
        <f t="shared" si="7"/>
        <v>2483</v>
      </c>
      <c r="I27" s="36">
        <f t="shared" si="2"/>
        <v>300</v>
      </c>
      <c r="J27" s="34">
        <f t="shared" si="3"/>
        <v>2783</v>
      </c>
      <c r="K27" s="36">
        <f t="shared" si="4"/>
        <v>2593</v>
      </c>
      <c r="L27" s="36">
        <f t="shared" si="5"/>
        <v>300</v>
      </c>
      <c r="M27" s="34">
        <f t="shared" si="6"/>
        <v>2893</v>
      </c>
    </row>
    <row r="28" spans="2:13">
      <c r="B28" s="8" t="s">
        <v>19</v>
      </c>
      <c r="C28" s="8">
        <v>5.3</v>
      </c>
      <c r="D28" s="10">
        <v>2</v>
      </c>
      <c r="E28" s="10">
        <v>2</v>
      </c>
      <c r="F28" s="11">
        <v>1</v>
      </c>
      <c r="G28" s="9">
        <f t="shared" si="0"/>
        <v>5</v>
      </c>
      <c r="H28" s="36">
        <f t="shared" si="7"/>
        <v>2069</v>
      </c>
      <c r="I28" s="36">
        <f t="shared" si="2"/>
        <v>250</v>
      </c>
      <c r="J28" s="34">
        <f t="shared" si="3"/>
        <v>2319</v>
      </c>
      <c r="K28" s="36">
        <f t="shared" si="4"/>
        <v>2161</v>
      </c>
      <c r="L28" s="36">
        <f t="shared" si="5"/>
        <v>250</v>
      </c>
      <c r="M28" s="34">
        <f t="shared" si="6"/>
        <v>2411</v>
      </c>
    </row>
    <row r="29" spans="2:13">
      <c r="B29" s="8" t="s">
        <v>20</v>
      </c>
      <c r="C29" s="8">
        <v>3.4</v>
      </c>
      <c r="D29" s="10">
        <v>2</v>
      </c>
      <c r="E29" s="10"/>
      <c r="F29" s="11">
        <v>1</v>
      </c>
      <c r="G29" s="9">
        <f t="shared" si="0"/>
        <v>3</v>
      </c>
      <c r="H29" s="36">
        <f t="shared" si="7"/>
        <v>1241</v>
      </c>
      <c r="I29" s="36">
        <f t="shared" si="2"/>
        <v>150</v>
      </c>
      <c r="J29" s="34">
        <f t="shared" si="3"/>
        <v>1391</v>
      </c>
      <c r="K29" s="36">
        <f t="shared" si="4"/>
        <v>1296</v>
      </c>
      <c r="L29" s="36">
        <f t="shared" si="5"/>
        <v>150</v>
      </c>
      <c r="M29" s="34">
        <f t="shared" si="6"/>
        <v>1446</v>
      </c>
    </row>
    <row r="30" spans="2:13">
      <c r="B30" s="8" t="s">
        <v>21</v>
      </c>
      <c r="C30" s="8">
        <v>74.099999999999994</v>
      </c>
      <c r="D30" s="10">
        <v>22</v>
      </c>
      <c r="E30" s="10">
        <v>8</v>
      </c>
      <c r="F30" s="11">
        <v>14</v>
      </c>
      <c r="G30" s="9">
        <f t="shared" si="0"/>
        <v>44</v>
      </c>
      <c r="H30" s="36">
        <f t="shared" si="7"/>
        <v>18207</v>
      </c>
      <c r="I30" s="36">
        <f t="shared" si="2"/>
        <v>2200</v>
      </c>
      <c r="J30" s="34">
        <f t="shared" si="3"/>
        <v>20407</v>
      </c>
      <c r="K30" s="36">
        <f t="shared" si="4"/>
        <v>19014</v>
      </c>
      <c r="L30" s="36">
        <f t="shared" si="5"/>
        <v>2200</v>
      </c>
      <c r="M30" s="34">
        <f t="shared" si="6"/>
        <v>21214</v>
      </c>
    </row>
    <row r="31" spans="2:13">
      <c r="B31" s="8" t="s">
        <v>22</v>
      </c>
      <c r="C31" s="8">
        <v>16.7</v>
      </c>
      <c r="D31" s="10">
        <v>5</v>
      </c>
      <c r="E31" s="10">
        <v>2</v>
      </c>
      <c r="F31" s="11">
        <v>2</v>
      </c>
      <c r="G31" s="9">
        <f t="shared" si="0"/>
        <v>9</v>
      </c>
      <c r="H31" s="36">
        <f t="shared" si="7"/>
        <v>3724</v>
      </c>
      <c r="I31" s="36">
        <f t="shared" si="2"/>
        <v>450</v>
      </c>
      <c r="J31" s="34">
        <f t="shared" si="3"/>
        <v>4174</v>
      </c>
      <c r="K31" s="36">
        <f t="shared" si="4"/>
        <v>3889</v>
      </c>
      <c r="L31" s="36">
        <f t="shared" si="5"/>
        <v>450</v>
      </c>
      <c r="M31" s="34">
        <f t="shared" si="6"/>
        <v>4339</v>
      </c>
    </row>
    <row r="32" spans="2:13">
      <c r="B32" s="8" t="s">
        <v>23</v>
      </c>
      <c r="C32" s="8">
        <v>40.4</v>
      </c>
      <c r="D32" s="10">
        <v>13</v>
      </c>
      <c r="E32" s="10">
        <v>3</v>
      </c>
      <c r="F32" s="11">
        <v>7</v>
      </c>
      <c r="G32" s="9">
        <f t="shared" si="0"/>
        <v>23</v>
      </c>
      <c r="H32" s="36">
        <f>ROUND(3759*1.015*49*2.2*1.302/1000*G32,0)</f>
        <v>12317</v>
      </c>
      <c r="I32" s="36">
        <f t="shared" si="2"/>
        <v>1150</v>
      </c>
      <c r="J32" s="34">
        <f t="shared" si="3"/>
        <v>13467</v>
      </c>
      <c r="K32" s="36">
        <f t="shared" si="4"/>
        <v>12863</v>
      </c>
      <c r="L32" s="36">
        <f t="shared" si="5"/>
        <v>1150</v>
      </c>
      <c r="M32" s="34">
        <f t="shared" si="6"/>
        <v>14013</v>
      </c>
    </row>
    <row r="33" spans="2:13">
      <c r="B33" s="8" t="s">
        <v>24</v>
      </c>
      <c r="C33" s="8">
        <v>9</v>
      </c>
      <c r="D33" s="10">
        <v>3</v>
      </c>
      <c r="E33" s="10">
        <v>1</v>
      </c>
      <c r="F33" s="11">
        <v>1</v>
      </c>
      <c r="G33" s="9">
        <f t="shared" si="0"/>
        <v>5</v>
      </c>
      <c r="H33" s="36">
        <f>ROUND(3759*1.015*49*1.7*1.302/1000*G33,0)</f>
        <v>2069</v>
      </c>
      <c r="I33" s="36">
        <f t="shared" si="2"/>
        <v>250</v>
      </c>
      <c r="J33" s="34">
        <f t="shared" si="3"/>
        <v>2319</v>
      </c>
      <c r="K33" s="36">
        <f t="shared" si="4"/>
        <v>2161</v>
      </c>
      <c r="L33" s="36">
        <f t="shared" si="5"/>
        <v>250</v>
      </c>
      <c r="M33" s="34">
        <f t="shared" si="6"/>
        <v>2411</v>
      </c>
    </row>
    <row r="34" spans="2:13">
      <c r="B34" s="8" t="s">
        <v>25</v>
      </c>
      <c r="C34" s="8">
        <v>8.5</v>
      </c>
      <c r="D34" s="10">
        <v>2</v>
      </c>
      <c r="E34" s="10"/>
      <c r="F34" s="11">
        <v>1</v>
      </c>
      <c r="G34" s="9">
        <f t="shared" si="0"/>
        <v>3</v>
      </c>
      <c r="H34" s="36">
        <f>ROUND(3759*1.015*49*1.7*1.302/1000*G34,0)</f>
        <v>1241</v>
      </c>
      <c r="I34" s="36">
        <f t="shared" si="2"/>
        <v>150</v>
      </c>
      <c r="J34" s="34">
        <f t="shared" si="3"/>
        <v>1391</v>
      </c>
      <c r="K34" s="36">
        <f t="shared" si="4"/>
        <v>1296</v>
      </c>
      <c r="L34" s="36">
        <f t="shared" si="5"/>
        <v>150</v>
      </c>
      <c r="M34" s="34">
        <f t="shared" si="6"/>
        <v>1446</v>
      </c>
    </row>
    <row r="35" spans="2:13">
      <c r="B35" s="8" t="s">
        <v>26</v>
      </c>
      <c r="C35" s="8">
        <v>5.4</v>
      </c>
      <c r="D35" s="10">
        <v>2</v>
      </c>
      <c r="E35" s="10"/>
      <c r="F35" s="11">
        <v>1</v>
      </c>
      <c r="G35" s="9">
        <f t="shared" si="0"/>
        <v>3</v>
      </c>
      <c r="H35" s="36">
        <f>ROUND(3759*1.015*49*1.7*1.302/1000*G35,0)</f>
        <v>1241</v>
      </c>
      <c r="I35" s="36">
        <f t="shared" si="2"/>
        <v>150</v>
      </c>
      <c r="J35" s="34">
        <f t="shared" si="3"/>
        <v>1391</v>
      </c>
      <c r="K35" s="36">
        <f t="shared" si="4"/>
        <v>1296</v>
      </c>
      <c r="L35" s="36">
        <f t="shared" si="5"/>
        <v>150</v>
      </c>
      <c r="M35" s="34">
        <f t="shared" si="6"/>
        <v>1446</v>
      </c>
    </row>
    <row r="36" spans="2:13">
      <c r="B36" s="8" t="s">
        <v>40</v>
      </c>
      <c r="C36" s="8">
        <v>0.3</v>
      </c>
      <c r="D36" s="10">
        <v>0</v>
      </c>
      <c r="E36" s="10"/>
      <c r="F36" s="11">
        <v>0.5</v>
      </c>
      <c r="G36" s="11">
        <f>D36+E36+F36</f>
        <v>0.5</v>
      </c>
      <c r="H36" s="36">
        <f>ROUND(3759*1.015*49*3*1.302/1000*G36,0)</f>
        <v>365</v>
      </c>
      <c r="I36" s="36">
        <f t="shared" si="2"/>
        <v>25</v>
      </c>
      <c r="J36" s="34">
        <f t="shared" si="3"/>
        <v>390</v>
      </c>
      <c r="K36" s="36">
        <f t="shared" si="4"/>
        <v>381</v>
      </c>
      <c r="L36" s="36">
        <f t="shared" si="5"/>
        <v>25</v>
      </c>
      <c r="M36" s="34">
        <f t="shared" si="6"/>
        <v>406</v>
      </c>
    </row>
    <row r="37" spans="2:13" s="13" customFormat="1">
      <c r="B37" s="12" t="s">
        <v>27</v>
      </c>
      <c r="C37" s="12">
        <f t="shared" ref="C37:J37" si="8">SUM(C11:C36)</f>
        <v>264.8</v>
      </c>
      <c r="D37" s="12">
        <f t="shared" si="8"/>
        <v>101</v>
      </c>
      <c r="E37" s="12">
        <f>SUM(E11:E36)</f>
        <v>31</v>
      </c>
      <c r="F37" s="12">
        <f>SUM(F11:F36)</f>
        <v>47.5</v>
      </c>
      <c r="G37" s="12">
        <f t="shared" si="8"/>
        <v>179.5</v>
      </c>
      <c r="H37" s="35">
        <f t="shared" si="8"/>
        <v>78571</v>
      </c>
      <c r="I37" s="35">
        <f t="shared" si="8"/>
        <v>8975</v>
      </c>
      <c r="J37" s="35">
        <f t="shared" si="8"/>
        <v>87546</v>
      </c>
      <c r="K37" s="35">
        <f>SUM(K11:K36)</f>
        <v>82054</v>
      </c>
      <c r="L37" s="35">
        <f>SUM(L11:L36)</f>
        <v>8975</v>
      </c>
      <c r="M37" s="34">
        <f t="shared" si="6"/>
        <v>91029</v>
      </c>
    </row>
    <row r="38" spans="2:13" s="13" customFormat="1" hidden="1">
      <c r="B38" s="2"/>
      <c r="C38" s="2"/>
      <c r="D38" s="2"/>
      <c r="E38" s="2"/>
      <c r="F38" s="2"/>
      <c r="G38" s="2"/>
      <c r="H38" s="18"/>
      <c r="I38" s="18"/>
      <c r="J38" s="20"/>
      <c r="K38" s="2"/>
      <c r="L38" s="2"/>
    </row>
    <row r="39" spans="2:13" s="13" customFormat="1" hidden="1">
      <c r="B39" s="2"/>
      <c r="C39" s="2"/>
      <c r="D39" s="2"/>
      <c r="E39" s="2"/>
      <c r="F39" s="2"/>
      <c r="G39" s="2"/>
      <c r="H39" s="18"/>
      <c r="I39" s="18"/>
      <c r="J39" s="20"/>
      <c r="K39" s="2"/>
      <c r="L39" s="2"/>
    </row>
    <row r="40" spans="2:13" s="13" customFormat="1" hidden="1">
      <c r="B40" s="2"/>
      <c r="C40" s="2"/>
      <c r="D40" s="2"/>
      <c r="E40" s="2"/>
      <c r="F40" s="2"/>
      <c r="G40" s="2"/>
      <c r="H40" s="18"/>
      <c r="I40" s="18"/>
      <c r="J40" s="20"/>
      <c r="K40" s="2"/>
      <c r="L40" s="2"/>
    </row>
    <row r="41" spans="2:13" s="13" customFormat="1" hidden="1">
      <c r="B41" s="2"/>
      <c r="C41" s="2"/>
      <c r="D41" s="2"/>
      <c r="E41" s="2"/>
      <c r="F41" s="2"/>
      <c r="G41" s="2"/>
      <c r="H41" s="18"/>
      <c r="I41" s="18"/>
      <c r="J41" s="20"/>
      <c r="K41" s="2"/>
      <c r="L41" s="2"/>
    </row>
    <row r="42" spans="2:13" s="13" customFormat="1" hidden="1">
      <c r="B42" s="2"/>
      <c r="C42" s="2"/>
      <c r="D42" s="2"/>
      <c r="E42" s="2"/>
      <c r="F42" s="2"/>
      <c r="G42" s="2"/>
      <c r="H42" s="18"/>
      <c r="I42" s="18"/>
      <c r="J42" s="20"/>
      <c r="K42" s="2"/>
      <c r="L42" s="2"/>
    </row>
    <row r="43" spans="2:13" s="13" customFormat="1" hidden="1">
      <c r="B43" s="2"/>
      <c r="C43" s="2"/>
      <c r="D43" s="2"/>
      <c r="E43" s="2"/>
      <c r="F43" s="2"/>
      <c r="G43" s="2"/>
      <c r="H43" s="18"/>
      <c r="I43" s="18"/>
      <c r="J43" s="20"/>
      <c r="K43" s="2"/>
      <c r="L43" s="2"/>
    </row>
    <row r="44" spans="2:13" s="13" customFormat="1">
      <c r="B44" s="2"/>
      <c r="C44" s="2"/>
      <c r="D44" s="2"/>
      <c r="E44" s="2"/>
      <c r="F44" s="2"/>
      <c r="G44" s="2"/>
      <c r="H44" s="18"/>
      <c r="I44" s="18"/>
      <c r="J44" s="20"/>
      <c r="K44" s="2"/>
      <c r="L44" s="2"/>
    </row>
    <row r="45" spans="2:13" s="13" customFormat="1" hidden="1">
      <c r="B45" s="2"/>
      <c r="C45" s="2"/>
      <c r="D45" s="2"/>
      <c r="E45" s="2"/>
      <c r="F45" s="2"/>
      <c r="G45" s="2"/>
      <c r="H45" s="18"/>
      <c r="I45" s="18"/>
      <c r="J45" s="20"/>
      <c r="K45" s="2"/>
      <c r="L45" s="2"/>
    </row>
    <row r="46" spans="2:13" s="13" customFormat="1" hidden="1">
      <c r="B46" s="2"/>
      <c r="C46" s="2"/>
      <c r="D46" s="2"/>
      <c r="E46" s="2"/>
      <c r="F46" s="2"/>
      <c r="G46" s="2"/>
      <c r="H46" s="18"/>
      <c r="I46" s="18"/>
      <c r="J46" s="20"/>
      <c r="K46" s="2"/>
      <c r="L46" s="2"/>
    </row>
    <row r="47" spans="2:13" s="13" customFormat="1" hidden="1">
      <c r="B47" s="2"/>
      <c r="C47" s="2"/>
      <c r="D47" s="2"/>
      <c r="E47" s="2"/>
      <c r="F47" s="2"/>
      <c r="G47" s="2"/>
      <c r="H47" s="18"/>
      <c r="I47" s="18"/>
      <c r="J47" s="20"/>
      <c r="K47" s="2"/>
      <c r="L47" s="2"/>
    </row>
    <row r="48" spans="2:13" s="13" customFormat="1" hidden="1">
      <c r="B48" s="2"/>
      <c r="C48" s="2"/>
      <c r="D48" s="2"/>
      <c r="E48" s="2"/>
      <c r="F48" s="2"/>
      <c r="G48" s="2"/>
      <c r="H48" s="18"/>
      <c r="I48" s="18"/>
      <c r="J48" s="20"/>
      <c r="K48" s="2"/>
      <c r="L48" s="2"/>
    </row>
    <row r="49" spans="2:12" s="13" customFormat="1" hidden="1">
      <c r="B49" s="2"/>
      <c r="C49" s="2"/>
      <c r="D49" s="2"/>
      <c r="E49" s="2"/>
      <c r="F49" s="2"/>
      <c r="G49" s="2"/>
      <c r="H49" s="18"/>
      <c r="I49" s="18"/>
      <c r="J49" s="20"/>
      <c r="K49" s="2"/>
      <c r="L49" s="2"/>
    </row>
    <row r="50" spans="2:12" s="13" customFormat="1" hidden="1">
      <c r="B50" s="2"/>
      <c r="C50" s="2"/>
      <c r="D50" s="2"/>
      <c r="E50" s="2"/>
      <c r="F50" s="2"/>
      <c r="G50" s="2"/>
      <c r="H50" s="18"/>
      <c r="I50" s="18"/>
      <c r="J50" s="20"/>
      <c r="K50" s="2"/>
      <c r="L50" s="2"/>
    </row>
    <row r="51" spans="2:12" s="13" customFormat="1" hidden="1">
      <c r="B51" s="2"/>
      <c r="C51" s="2"/>
      <c r="D51" s="2"/>
      <c r="E51" s="2"/>
      <c r="F51" s="2"/>
      <c r="G51" s="2"/>
      <c r="H51" s="18"/>
      <c r="I51" s="18"/>
      <c r="J51" s="20"/>
      <c r="K51" s="2"/>
      <c r="L51" s="2"/>
    </row>
    <row r="52" spans="2:12" hidden="1">
      <c r="K52" s="1"/>
      <c r="L52" s="1"/>
    </row>
    <row r="53" spans="2:12" ht="18.75" hidden="1" customHeight="1">
      <c r="B53" s="52" t="s">
        <v>28</v>
      </c>
      <c r="C53" s="52"/>
      <c r="D53" s="52"/>
      <c r="E53" s="52"/>
      <c r="F53" s="52"/>
      <c r="G53" s="52"/>
      <c r="H53" s="14"/>
      <c r="I53" s="14"/>
      <c r="J53" s="13">
        <v>119923</v>
      </c>
      <c r="K53" s="1"/>
      <c r="L53" s="1"/>
    </row>
    <row r="54" spans="2:12" hidden="1">
      <c r="B54" t="s">
        <v>29</v>
      </c>
      <c r="J54" s="15">
        <f>J37-J53</f>
        <v>-32377</v>
      </c>
      <c r="K54" s="1"/>
      <c r="L54" s="1"/>
    </row>
    <row r="55" spans="2:12" hidden="1">
      <c r="B55" s="16"/>
      <c r="C55" s="16"/>
      <c r="G55" s="17"/>
      <c r="K55" s="1"/>
      <c r="L55" s="1"/>
    </row>
    <row r="56" spans="2:12" hidden="1">
      <c r="B56" s="16"/>
      <c r="C56" s="16"/>
      <c r="G56" s="17"/>
      <c r="K56" s="1"/>
      <c r="L56" s="1"/>
    </row>
    <row r="57" spans="2:12" hidden="1">
      <c r="K57" s="1"/>
      <c r="L57" s="1"/>
    </row>
    <row r="58" spans="2:12" ht="15" hidden="1">
      <c r="B58" s="52" t="s">
        <v>30</v>
      </c>
      <c r="C58" s="52"/>
      <c r="D58" s="52"/>
      <c r="E58" s="52"/>
      <c r="F58" s="52"/>
      <c r="G58" s="52"/>
      <c r="H58" s="14"/>
      <c r="I58" s="14"/>
      <c r="K58" s="1"/>
      <c r="L58" s="1"/>
    </row>
    <row r="59" spans="2:12" ht="99" hidden="1" customHeight="1">
      <c r="K59" s="1"/>
      <c r="L59" s="1"/>
    </row>
    <row r="60" spans="2:12" hidden="1">
      <c r="B60" s="16" t="s">
        <v>31</v>
      </c>
      <c r="C60" s="16"/>
      <c r="G60" s="17"/>
      <c r="K60" s="1"/>
      <c r="L60" s="1"/>
    </row>
    <row r="61" spans="2:12" hidden="1">
      <c r="B61" s="16" t="s">
        <v>32</v>
      </c>
      <c r="C61" s="16"/>
      <c r="G61" s="17"/>
      <c r="K61" s="1"/>
      <c r="L61" s="1"/>
    </row>
    <row r="62" spans="2:12" hidden="1">
      <c r="K62" s="1"/>
      <c r="L62" s="1"/>
    </row>
    <row r="63" spans="2:12" hidden="1">
      <c r="K63" s="1"/>
      <c r="L63" s="1"/>
    </row>
    <row r="64" spans="2:12" hidden="1">
      <c r="K64" s="1"/>
      <c r="L64" s="1"/>
    </row>
    <row r="65" spans="2:12" ht="15.75" hidden="1">
      <c r="B65" s="19" t="s">
        <v>33</v>
      </c>
      <c r="C65" s="19"/>
      <c r="D65" s="19"/>
      <c r="E65" s="19"/>
      <c r="F65" s="19"/>
      <c r="G65" s="19"/>
      <c r="H65" s="19"/>
      <c r="I65" s="19"/>
      <c r="J65" s="19"/>
      <c r="K65" s="1"/>
      <c r="L65" s="1"/>
    </row>
    <row r="66" spans="2:12">
      <c r="J66" s="20"/>
      <c r="K66" s="1"/>
      <c r="L66" s="1"/>
    </row>
    <row r="67" spans="2:12">
      <c r="J67" s="20"/>
      <c r="K67" s="1"/>
      <c r="L67" s="1"/>
    </row>
    <row r="68" spans="2:12">
      <c r="J68" s="20"/>
      <c r="K68" s="1"/>
      <c r="L68" s="1"/>
    </row>
    <row r="69" spans="2:12">
      <c r="K69" s="1"/>
      <c r="L69" s="1"/>
    </row>
  </sheetData>
  <mergeCells count="4">
    <mergeCell ref="B53:G53"/>
    <mergeCell ref="B58:G58"/>
    <mergeCell ref="H1:J1"/>
    <mergeCell ref="B6:M6"/>
  </mergeCells>
  <phoneticPr fontId="2" type="noConversion"/>
  <pageMargins left="0.22" right="0.75" top="0.19" bottom="0.56999999999999995" header="0.18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N45"/>
  <sheetViews>
    <sheetView tabSelected="1" workbookViewId="0">
      <selection sqref="A1:G1"/>
    </sheetView>
  </sheetViews>
  <sheetFormatPr defaultRowHeight="12.75"/>
  <cols>
    <col min="1" max="1" width="45.140625" customWidth="1"/>
    <col min="2" max="2" width="18.28515625" customWidth="1"/>
    <col min="3" max="3" width="18" customWidth="1"/>
    <col min="4" max="4" width="20.140625" customWidth="1"/>
    <col min="5" max="5" width="19.140625" customWidth="1"/>
    <col min="6" max="6" width="18.42578125" customWidth="1"/>
    <col min="7" max="7" width="17.7109375" customWidth="1"/>
    <col min="9" max="9" width="10.42578125" customWidth="1"/>
    <col min="10" max="10" width="10.7109375" customWidth="1"/>
    <col min="11" max="11" width="12" hidden="1" customWidth="1"/>
  </cols>
  <sheetData>
    <row r="1" spans="1:14" ht="26.25" customHeight="1">
      <c r="A1" s="56" t="s">
        <v>84</v>
      </c>
      <c r="B1" s="56"/>
      <c r="C1" s="56"/>
      <c r="D1" s="56"/>
      <c r="E1" s="56"/>
      <c r="F1" s="53"/>
      <c r="G1" s="53"/>
      <c r="H1" s="25"/>
      <c r="I1" s="25"/>
      <c r="J1" s="25"/>
      <c r="K1" s="25"/>
    </row>
    <row r="2" spans="1:14" ht="16.149999999999999" customHeight="1"/>
    <row r="3" spans="1:14" ht="13.5" hidden="1" customHeight="1">
      <c r="A3" s="26"/>
      <c r="B3" s="27"/>
      <c r="C3" s="27"/>
      <c r="D3" s="27"/>
      <c r="E3" s="27"/>
      <c r="F3" s="28"/>
      <c r="G3" s="28"/>
      <c r="H3" s="28"/>
      <c r="I3" s="28"/>
      <c r="J3" s="28"/>
      <c r="K3" s="28"/>
      <c r="L3" s="29"/>
      <c r="M3" s="29"/>
      <c r="N3" s="30"/>
    </row>
    <row r="4" spans="1:14" s="42" customFormat="1" ht="54" customHeight="1">
      <c r="A4" s="40" t="s">
        <v>41</v>
      </c>
      <c r="B4" s="40" t="s">
        <v>78</v>
      </c>
      <c r="C4" s="40" t="s">
        <v>42</v>
      </c>
      <c r="D4" s="40" t="s">
        <v>43</v>
      </c>
      <c r="E4" s="43" t="s">
        <v>79</v>
      </c>
      <c r="F4" s="43" t="s">
        <v>80</v>
      </c>
      <c r="G4" s="43" t="s">
        <v>81</v>
      </c>
      <c r="H4" s="41"/>
      <c r="I4" s="41"/>
      <c r="J4" s="41"/>
      <c r="K4" s="41"/>
    </row>
    <row r="5" spans="1:14" s="7" customFormat="1" ht="16.5" customHeight="1">
      <c r="A5" s="38">
        <v>1</v>
      </c>
      <c r="B5" s="38">
        <v>2</v>
      </c>
      <c r="C5" s="38">
        <v>3</v>
      </c>
      <c r="D5" s="38">
        <v>4</v>
      </c>
      <c r="E5" s="38" t="s">
        <v>77</v>
      </c>
      <c r="F5" s="51" t="s">
        <v>82</v>
      </c>
      <c r="G5" s="51" t="s">
        <v>83</v>
      </c>
      <c r="H5" s="39"/>
      <c r="I5" s="39"/>
      <c r="J5" s="39"/>
      <c r="K5" s="39"/>
    </row>
    <row r="6" spans="1:14" ht="18.95" customHeight="1">
      <c r="A6" s="37" t="s">
        <v>51</v>
      </c>
      <c r="B6" s="22">
        <v>52.6</v>
      </c>
      <c r="C6" s="22">
        <v>1</v>
      </c>
      <c r="D6" s="31">
        <v>50</v>
      </c>
      <c r="E6" s="22">
        <f t="shared" ref="E6:E31" si="0">D6*C6</f>
        <v>50</v>
      </c>
      <c r="F6" s="22">
        <f>ROUND(E6*$F$34/100,1)</f>
        <v>30.3</v>
      </c>
      <c r="G6" s="22">
        <f>ROUND(E6*$G$34/100,1)</f>
        <v>46</v>
      </c>
      <c r="H6" s="32"/>
      <c r="I6" s="32"/>
      <c r="J6" s="32"/>
      <c r="K6" s="32"/>
    </row>
    <row r="7" spans="1:14" ht="18.95" customHeight="1">
      <c r="A7" s="37" t="s">
        <v>52</v>
      </c>
      <c r="B7" s="22">
        <v>15.1</v>
      </c>
      <c r="C7" s="8">
        <v>0.5</v>
      </c>
      <c r="D7" s="31">
        <v>50</v>
      </c>
      <c r="E7" s="22">
        <f t="shared" si="0"/>
        <v>25</v>
      </c>
      <c r="F7" s="22">
        <f t="shared" ref="F7:F31" si="1">ROUND(E7*$F$34/100,1)</f>
        <v>15.2</v>
      </c>
      <c r="G7" s="22">
        <f t="shared" ref="G7:G31" si="2">ROUND(E7*$G$34/100,1)</f>
        <v>23</v>
      </c>
      <c r="H7" s="32"/>
      <c r="I7" s="32"/>
      <c r="J7" s="32"/>
      <c r="K7" s="32"/>
    </row>
    <row r="8" spans="1:14" ht="18.95" customHeight="1">
      <c r="A8" s="37" t="s">
        <v>53</v>
      </c>
      <c r="B8" s="22">
        <v>10.4</v>
      </c>
      <c r="C8" s="8">
        <v>0.5</v>
      </c>
      <c r="D8" s="31">
        <v>50</v>
      </c>
      <c r="E8" s="22">
        <f t="shared" si="0"/>
        <v>25</v>
      </c>
      <c r="F8" s="22">
        <f t="shared" si="1"/>
        <v>15.2</v>
      </c>
      <c r="G8" s="22">
        <f t="shared" si="2"/>
        <v>23</v>
      </c>
      <c r="H8" s="32"/>
      <c r="I8" s="32"/>
      <c r="J8" s="32"/>
      <c r="K8" s="32"/>
    </row>
    <row r="9" spans="1:14" ht="18.95" customHeight="1">
      <c r="A9" s="37" t="s">
        <v>54</v>
      </c>
      <c r="B9" s="22">
        <v>15.4</v>
      </c>
      <c r="C9" s="8">
        <v>0.5</v>
      </c>
      <c r="D9" s="31">
        <v>50</v>
      </c>
      <c r="E9" s="22">
        <f t="shared" si="0"/>
        <v>25</v>
      </c>
      <c r="F9" s="22">
        <f t="shared" si="1"/>
        <v>15.2</v>
      </c>
      <c r="G9" s="22">
        <f t="shared" si="2"/>
        <v>23</v>
      </c>
      <c r="H9" s="32"/>
      <c r="I9" s="32"/>
      <c r="J9" s="32"/>
      <c r="K9" s="32"/>
    </row>
    <row r="10" spans="1:14" ht="18.95" customHeight="1">
      <c r="A10" s="37" t="s">
        <v>55</v>
      </c>
      <c r="B10" s="22">
        <v>17.899999999999999</v>
      </c>
      <c r="C10" s="8">
        <v>0.5</v>
      </c>
      <c r="D10" s="31">
        <v>50</v>
      </c>
      <c r="E10" s="22">
        <f t="shared" si="0"/>
        <v>25</v>
      </c>
      <c r="F10" s="22">
        <f t="shared" si="1"/>
        <v>15.2</v>
      </c>
      <c r="G10" s="22">
        <f t="shared" si="2"/>
        <v>23</v>
      </c>
      <c r="H10" s="32"/>
      <c r="I10" s="32"/>
      <c r="J10" s="32"/>
      <c r="K10" s="32"/>
    </row>
    <row r="11" spans="1:14" ht="18.95" customHeight="1">
      <c r="A11" s="37" t="s">
        <v>56</v>
      </c>
      <c r="B11" s="22">
        <v>23.7</v>
      </c>
      <c r="C11" s="8">
        <v>0.5</v>
      </c>
      <c r="D11" s="31">
        <v>50</v>
      </c>
      <c r="E11" s="22">
        <f t="shared" si="0"/>
        <v>25</v>
      </c>
      <c r="F11" s="22">
        <f t="shared" si="1"/>
        <v>15.2</v>
      </c>
      <c r="G11" s="22">
        <f t="shared" si="2"/>
        <v>23</v>
      </c>
      <c r="H11" s="32"/>
      <c r="I11" s="32"/>
      <c r="J11" s="32"/>
      <c r="K11" s="32"/>
    </row>
    <row r="12" spans="1:14" ht="18.95" customHeight="1">
      <c r="A12" s="37" t="s">
        <v>57</v>
      </c>
      <c r="B12" s="22">
        <v>20.100000000000001</v>
      </c>
      <c r="C12" s="8">
        <v>0.5</v>
      </c>
      <c r="D12" s="31">
        <v>50</v>
      </c>
      <c r="E12" s="22">
        <f t="shared" si="0"/>
        <v>25</v>
      </c>
      <c r="F12" s="22">
        <f t="shared" si="1"/>
        <v>15.2</v>
      </c>
      <c r="G12" s="22">
        <f t="shared" si="2"/>
        <v>23</v>
      </c>
      <c r="H12" s="32"/>
      <c r="I12" s="32"/>
      <c r="J12" s="32"/>
      <c r="K12" s="32"/>
    </row>
    <row r="13" spans="1:14" ht="18.95" customHeight="1">
      <c r="A13" s="37" t="s">
        <v>58</v>
      </c>
      <c r="B13" s="22">
        <v>12.9</v>
      </c>
      <c r="C13" s="8">
        <v>0.5</v>
      </c>
      <c r="D13" s="31">
        <v>50</v>
      </c>
      <c r="E13" s="22">
        <f t="shared" si="0"/>
        <v>25</v>
      </c>
      <c r="F13" s="22">
        <f t="shared" si="1"/>
        <v>15.2</v>
      </c>
      <c r="G13" s="22">
        <f t="shared" si="2"/>
        <v>23</v>
      </c>
      <c r="H13" s="32"/>
      <c r="I13" s="32"/>
      <c r="J13" s="32"/>
      <c r="K13" s="32"/>
    </row>
    <row r="14" spans="1:14" ht="18.95" customHeight="1">
      <c r="A14" s="37" t="s">
        <v>59</v>
      </c>
      <c r="B14" s="22">
        <v>12.2</v>
      </c>
      <c r="C14" s="8">
        <v>0.5</v>
      </c>
      <c r="D14" s="31">
        <v>50</v>
      </c>
      <c r="E14" s="22">
        <f t="shared" si="0"/>
        <v>25</v>
      </c>
      <c r="F14" s="22">
        <f t="shared" si="1"/>
        <v>15.2</v>
      </c>
      <c r="G14" s="22">
        <f t="shared" si="2"/>
        <v>23</v>
      </c>
      <c r="H14" s="32"/>
      <c r="I14" s="32"/>
      <c r="J14" s="32"/>
      <c r="K14" s="32"/>
    </row>
    <row r="15" spans="1:14" ht="18.95" customHeight="1">
      <c r="A15" s="37" t="s">
        <v>60</v>
      </c>
      <c r="B15" s="22">
        <v>7</v>
      </c>
      <c r="C15" s="8">
        <v>0.5</v>
      </c>
      <c r="D15" s="31">
        <v>50</v>
      </c>
      <c r="E15" s="22">
        <f t="shared" si="0"/>
        <v>25</v>
      </c>
      <c r="F15" s="22">
        <f t="shared" si="1"/>
        <v>15.2</v>
      </c>
      <c r="G15" s="22">
        <f t="shared" si="2"/>
        <v>23</v>
      </c>
      <c r="H15" s="32"/>
      <c r="I15" s="32"/>
      <c r="J15" s="32"/>
      <c r="K15" s="32"/>
    </row>
    <row r="16" spans="1:14" ht="18.95" customHeight="1">
      <c r="A16" s="37" t="s">
        <v>61</v>
      </c>
      <c r="B16" s="22">
        <v>9.6</v>
      </c>
      <c r="C16" s="8">
        <v>0.5</v>
      </c>
      <c r="D16" s="31">
        <v>50</v>
      </c>
      <c r="E16" s="22">
        <f t="shared" si="0"/>
        <v>25</v>
      </c>
      <c r="F16" s="22">
        <f t="shared" si="1"/>
        <v>15.2</v>
      </c>
      <c r="G16" s="22">
        <f t="shared" si="2"/>
        <v>23</v>
      </c>
      <c r="H16" s="32"/>
      <c r="I16" s="32"/>
      <c r="J16" s="32"/>
      <c r="K16" s="32"/>
    </row>
    <row r="17" spans="1:11" ht="18.95" customHeight="1">
      <c r="A17" s="37" t="s">
        <v>62</v>
      </c>
      <c r="B17" s="22">
        <v>28.2</v>
      </c>
      <c r="C17" s="8">
        <v>0.5</v>
      </c>
      <c r="D17" s="31">
        <v>50</v>
      </c>
      <c r="E17" s="22">
        <f t="shared" si="0"/>
        <v>25</v>
      </c>
      <c r="F17" s="22">
        <f t="shared" si="1"/>
        <v>15.2</v>
      </c>
      <c r="G17" s="22">
        <f t="shared" si="2"/>
        <v>23</v>
      </c>
      <c r="H17" s="32"/>
      <c r="I17" s="32"/>
      <c r="J17" s="32"/>
      <c r="K17" s="32"/>
    </row>
    <row r="18" spans="1:11" ht="18.95" customHeight="1">
      <c r="A18" s="37" t="s">
        <v>63</v>
      </c>
      <c r="B18" s="22">
        <v>33</v>
      </c>
      <c r="C18" s="8">
        <v>0.5</v>
      </c>
      <c r="D18" s="31">
        <v>50</v>
      </c>
      <c r="E18" s="22">
        <f t="shared" si="0"/>
        <v>25</v>
      </c>
      <c r="F18" s="22">
        <f t="shared" si="1"/>
        <v>15.2</v>
      </c>
      <c r="G18" s="22">
        <f t="shared" si="2"/>
        <v>23</v>
      </c>
      <c r="H18" s="32"/>
      <c r="I18" s="32"/>
      <c r="J18" s="32"/>
      <c r="K18" s="32"/>
    </row>
    <row r="19" spans="1:11" ht="18.95" customHeight="1">
      <c r="A19" s="37" t="s">
        <v>64</v>
      </c>
      <c r="B19" s="22">
        <v>24.6</v>
      </c>
      <c r="C19" s="8">
        <v>0.5</v>
      </c>
      <c r="D19" s="31">
        <v>50</v>
      </c>
      <c r="E19" s="22">
        <f t="shared" si="0"/>
        <v>25</v>
      </c>
      <c r="F19" s="22">
        <f t="shared" si="1"/>
        <v>15.2</v>
      </c>
      <c r="G19" s="22">
        <f t="shared" si="2"/>
        <v>23</v>
      </c>
      <c r="H19" s="32"/>
      <c r="I19" s="32"/>
      <c r="J19" s="32"/>
      <c r="K19" s="32"/>
    </row>
    <row r="20" spans="1:11" ht="18.95" customHeight="1">
      <c r="A20" s="37" t="s">
        <v>65</v>
      </c>
      <c r="B20" s="22">
        <v>44.6</v>
      </c>
      <c r="C20" s="22">
        <v>0.5</v>
      </c>
      <c r="D20" s="31">
        <v>50</v>
      </c>
      <c r="E20" s="22">
        <f t="shared" si="0"/>
        <v>25</v>
      </c>
      <c r="F20" s="22">
        <f t="shared" si="1"/>
        <v>15.2</v>
      </c>
      <c r="G20" s="22">
        <f t="shared" si="2"/>
        <v>23</v>
      </c>
      <c r="H20" s="32"/>
      <c r="I20" s="32"/>
      <c r="J20" s="32"/>
      <c r="K20" s="32"/>
    </row>
    <row r="21" spans="1:11" ht="18.95" customHeight="1">
      <c r="A21" s="37" t="s">
        <v>66</v>
      </c>
      <c r="B21" s="22">
        <v>26.1</v>
      </c>
      <c r="C21" s="8">
        <v>0.5</v>
      </c>
      <c r="D21" s="31">
        <v>50</v>
      </c>
      <c r="E21" s="22">
        <f t="shared" si="0"/>
        <v>25</v>
      </c>
      <c r="F21" s="22">
        <f t="shared" si="1"/>
        <v>15.2</v>
      </c>
      <c r="G21" s="22">
        <f t="shared" si="2"/>
        <v>23</v>
      </c>
      <c r="H21" s="32"/>
      <c r="I21" s="32"/>
      <c r="J21" s="32"/>
      <c r="K21" s="32"/>
    </row>
    <row r="22" spans="1:11" ht="18.95" customHeight="1">
      <c r="A22" s="37" t="s">
        <v>67</v>
      </c>
      <c r="B22" s="22">
        <v>28.3</v>
      </c>
      <c r="C22" s="8">
        <v>0.5</v>
      </c>
      <c r="D22" s="31">
        <v>50</v>
      </c>
      <c r="E22" s="22">
        <f t="shared" si="0"/>
        <v>25</v>
      </c>
      <c r="F22" s="22">
        <f t="shared" si="1"/>
        <v>15.2</v>
      </c>
      <c r="G22" s="22">
        <f t="shared" si="2"/>
        <v>23</v>
      </c>
      <c r="H22" s="32"/>
      <c r="I22" s="32"/>
      <c r="J22" s="32"/>
      <c r="K22" s="32"/>
    </row>
    <row r="23" spans="1:11" ht="18.95" customHeight="1">
      <c r="A23" s="37" t="s">
        <v>68</v>
      </c>
      <c r="B23" s="22">
        <v>22.6</v>
      </c>
      <c r="C23" s="8">
        <v>0.5</v>
      </c>
      <c r="D23" s="31">
        <v>50</v>
      </c>
      <c r="E23" s="22">
        <f t="shared" si="0"/>
        <v>25</v>
      </c>
      <c r="F23" s="22">
        <f t="shared" si="1"/>
        <v>15.2</v>
      </c>
      <c r="G23" s="22">
        <f t="shared" si="2"/>
        <v>23</v>
      </c>
      <c r="H23" s="32"/>
      <c r="I23" s="32"/>
      <c r="J23" s="32"/>
      <c r="K23" s="32"/>
    </row>
    <row r="24" spans="1:11" ht="18.95" customHeight="1">
      <c r="A24" s="37" t="s">
        <v>69</v>
      </c>
      <c r="B24" s="22">
        <v>13.9</v>
      </c>
      <c r="C24" s="8">
        <v>0.5</v>
      </c>
      <c r="D24" s="31">
        <v>50</v>
      </c>
      <c r="E24" s="22">
        <f t="shared" si="0"/>
        <v>25</v>
      </c>
      <c r="F24" s="22">
        <f t="shared" si="1"/>
        <v>15.2</v>
      </c>
      <c r="G24" s="22">
        <f t="shared" si="2"/>
        <v>23</v>
      </c>
      <c r="H24" s="32"/>
      <c r="I24" s="32"/>
      <c r="J24" s="32"/>
      <c r="K24" s="32"/>
    </row>
    <row r="25" spans="1:11" ht="18.95" customHeight="1">
      <c r="A25" s="37" t="s">
        <v>70</v>
      </c>
      <c r="B25" s="22">
        <v>357.4</v>
      </c>
      <c r="C25" s="22">
        <v>3</v>
      </c>
      <c r="D25" s="31">
        <v>50</v>
      </c>
      <c r="E25" s="22">
        <f t="shared" si="0"/>
        <v>150</v>
      </c>
      <c r="F25" s="22">
        <f>ROUND(E25*$F$34/100,1)-0.6</f>
        <v>90.300000000000011</v>
      </c>
      <c r="G25" s="22">
        <f>ROUND(E25*$G$34/100,1)-0.3</f>
        <v>137.6</v>
      </c>
      <c r="H25" s="32"/>
      <c r="I25" s="32"/>
      <c r="J25" s="32"/>
      <c r="K25" s="32"/>
    </row>
    <row r="26" spans="1:11" ht="18.95" customHeight="1">
      <c r="A26" s="37" t="s">
        <v>71</v>
      </c>
      <c r="B26" s="22">
        <v>188.4</v>
      </c>
      <c r="C26" s="22">
        <v>2</v>
      </c>
      <c r="D26" s="31">
        <v>50</v>
      </c>
      <c r="E26" s="22">
        <f t="shared" si="0"/>
        <v>100</v>
      </c>
      <c r="F26" s="22">
        <f>ROUND(E26*$F$34/100,1)-0.4</f>
        <v>60.2</v>
      </c>
      <c r="G26" s="22">
        <f>ROUND(E26*$G$34/100,1)-0.2</f>
        <v>91.7</v>
      </c>
      <c r="H26" s="32"/>
      <c r="I26" s="32"/>
      <c r="J26" s="32"/>
      <c r="K26" s="32"/>
    </row>
    <row r="27" spans="1:11" ht="18.95" customHeight="1">
      <c r="A27" s="37" t="s">
        <v>72</v>
      </c>
      <c r="B27" s="22">
        <v>73.400000000000006</v>
      </c>
      <c r="C27" s="8">
        <v>1</v>
      </c>
      <c r="D27" s="31">
        <v>50</v>
      </c>
      <c r="E27" s="22">
        <f t="shared" si="0"/>
        <v>50</v>
      </c>
      <c r="F27" s="22">
        <f t="shared" si="1"/>
        <v>30.3</v>
      </c>
      <c r="G27" s="22">
        <f t="shared" si="2"/>
        <v>46</v>
      </c>
      <c r="H27" s="32"/>
      <c r="I27" s="32"/>
      <c r="J27" s="32"/>
      <c r="K27" s="32"/>
    </row>
    <row r="28" spans="1:11" ht="18.95" customHeight="1">
      <c r="A28" s="37" t="s">
        <v>73</v>
      </c>
      <c r="B28" s="22">
        <v>39.6</v>
      </c>
      <c r="C28" s="22">
        <v>0.5</v>
      </c>
      <c r="D28" s="31">
        <v>50</v>
      </c>
      <c r="E28" s="22">
        <f t="shared" si="0"/>
        <v>25</v>
      </c>
      <c r="F28" s="22">
        <f t="shared" si="1"/>
        <v>15.2</v>
      </c>
      <c r="G28" s="22">
        <f t="shared" si="2"/>
        <v>23</v>
      </c>
      <c r="H28" s="32"/>
      <c r="I28" s="32"/>
      <c r="J28" s="32"/>
      <c r="K28" s="32"/>
    </row>
    <row r="29" spans="1:11" ht="18.95" customHeight="1">
      <c r="A29" s="37" t="s">
        <v>74</v>
      </c>
      <c r="B29" s="22">
        <v>38</v>
      </c>
      <c r="C29" s="8">
        <v>0.5</v>
      </c>
      <c r="D29" s="31">
        <v>50</v>
      </c>
      <c r="E29" s="22">
        <f t="shared" si="0"/>
        <v>25</v>
      </c>
      <c r="F29" s="22">
        <f t="shared" si="1"/>
        <v>15.2</v>
      </c>
      <c r="G29" s="22">
        <f t="shared" si="2"/>
        <v>23</v>
      </c>
      <c r="H29" s="32"/>
      <c r="I29" s="32"/>
      <c r="J29" s="32"/>
      <c r="K29" s="32"/>
    </row>
    <row r="30" spans="1:11" ht="18.95" customHeight="1">
      <c r="A30" s="37" t="s">
        <v>75</v>
      </c>
      <c r="B30" s="22">
        <v>31.4</v>
      </c>
      <c r="C30" s="8">
        <v>0.5</v>
      </c>
      <c r="D30" s="31">
        <v>50</v>
      </c>
      <c r="E30" s="22">
        <f t="shared" si="0"/>
        <v>25</v>
      </c>
      <c r="F30" s="22">
        <f t="shared" si="1"/>
        <v>15.2</v>
      </c>
      <c r="G30" s="22">
        <f t="shared" si="2"/>
        <v>23</v>
      </c>
      <c r="H30" s="32"/>
      <c r="I30" s="32"/>
      <c r="J30" s="32"/>
      <c r="K30" s="32"/>
    </row>
    <row r="31" spans="1:11" ht="18.95" customHeight="1">
      <c r="A31" s="37" t="s">
        <v>76</v>
      </c>
      <c r="B31" s="22">
        <v>2.5</v>
      </c>
      <c r="C31" s="8">
        <v>0.5</v>
      </c>
      <c r="D31" s="31">
        <v>50</v>
      </c>
      <c r="E31" s="22">
        <f t="shared" si="0"/>
        <v>25</v>
      </c>
      <c r="F31" s="22">
        <f t="shared" si="1"/>
        <v>15.2</v>
      </c>
      <c r="G31" s="22">
        <f t="shared" si="2"/>
        <v>23</v>
      </c>
      <c r="H31" s="32"/>
      <c r="I31" s="32"/>
      <c r="J31" s="32"/>
      <c r="K31" s="32"/>
    </row>
    <row r="32" spans="1:11" s="50" customFormat="1" ht="18.95" customHeight="1">
      <c r="A32" s="45" t="s">
        <v>44</v>
      </c>
      <c r="B32" s="46">
        <f>SUM(B6:B31)</f>
        <v>1148.9000000000001</v>
      </c>
      <c r="C32" s="45">
        <f>SUM(C6:C31)</f>
        <v>18</v>
      </c>
      <c r="D32" s="47"/>
      <c r="E32" s="48">
        <f>SUM(E6:E31)</f>
        <v>900</v>
      </c>
      <c r="F32" s="48">
        <f t="shared" ref="F32:G32" si="3">SUM(F6:F31)</f>
        <v>545.5</v>
      </c>
      <c r="G32" s="48">
        <f t="shared" si="3"/>
        <v>827.30000000000007</v>
      </c>
      <c r="H32" s="49"/>
      <c r="I32" s="49"/>
      <c r="J32" s="49"/>
      <c r="K32" s="49"/>
    </row>
    <row r="33" spans="3:7" hidden="1"/>
    <row r="34" spans="3:7" hidden="1">
      <c r="F34">
        <f>100-39.394032</f>
        <v>60.605967999999997</v>
      </c>
      <c r="G34">
        <f>100-8.079589</f>
        <v>91.920411000000001</v>
      </c>
    </row>
    <row r="35" spans="3:7" hidden="1">
      <c r="F35">
        <v>545.5</v>
      </c>
      <c r="G35">
        <v>827.3</v>
      </c>
    </row>
    <row r="36" spans="3:7" hidden="1">
      <c r="F36" s="44">
        <f>F35-F32</f>
        <v>0</v>
      </c>
      <c r="G36" s="44">
        <f>G35-G32</f>
        <v>0</v>
      </c>
    </row>
    <row r="45" spans="3:7">
      <c r="C45" s="21"/>
    </row>
  </sheetData>
  <mergeCells count="1">
    <mergeCell ref="A1:G1"/>
  </mergeCells>
  <phoneticPr fontId="2" type="noConversion"/>
  <pageMargins left="0.94488188976377963" right="0.74803149606299213" top="0.86614173228346458" bottom="0.43307086614173229" header="0.2362204724409449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Опека</vt:lpstr>
      <vt:lpstr>Торг рееестр</vt:lpstr>
      <vt:lpstr>'Торг рееестр'!Область_печати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bachurihina</dc:creator>
  <cp:lastModifiedBy>User</cp:lastModifiedBy>
  <cp:lastPrinted>2014-10-11T06:40:34Z</cp:lastPrinted>
  <dcterms:created xsi:type="dcterms:W3CDTF">2009-05-29T12:01:02Z</dcterms:created>
  <dcterms:modified xsi:type="dcterms:W3CDTF">2014-10-11T06:40:35Z</dcterms:modified>
</cp:coreProperties>
</file>