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450" windowHeight="9900"/>
  </bookViews>
  <sheets>
    <sheet name="Sheet1" sheetId="1" r:id="rId1"/>
  </sheets>
  <definedNames>
    <definedName name="_xlnm.Print_Titles" localSheetId="0">Sheet1!$6:$7</definedName>
    <definedName name="_xlnm.Print_Area" localSheetId="0">Sheet1!$A$5:$T$36</definedName>
  </definedNames>
  <calcPr calcId="125725"/>
</workbook>
</file>

<file path=xl/calcChain.xml><?xml version="1.0" encoding="utf-8"?>
<calcChain xmlns="http://schemas.openxmlformats.org/spreadsheetml/2006/main">
  <c r="T29" i="1"/>
  <c r="S35"/>
  <c r="T35" s="1"/>
  <c r="S34"/>
  <c r="T34" s="1"/>
  <c r="S33"/>
  <c r="T33" s="1"/>
  <c r="S32"/>
  <c r="T32" s="1"/>
  <c r="T31"/>
  <c r="S31"/>
  <c r="S30"/>
  <c r="T30" s="1"/>
  <c r="S29"/>
  <c r="S28"/>
  <c r="T28" s="1"/>
  <c r="S27"/>
  <c r="T27" s="1"/>
  <c r="S26"/>
  <c r="T26" s="1"/>
  <c r="S25"/>
  <c r="T25" s="1"/>
  <c r="T24"/>
  <c r="S24"/>
  <c r="T23"/>
  <c r="S23"/>
  <c r="S22"/>
  <c r="T22" s="1"/>
  <c r="T21"/>
  <c r="S21"/>
  <c r="T20"/>
  <c r="S20"/>
  <c r="S19"/>
  <c r="T19" s="1"/>
  <c r="S18"/>
  <c r="T18" s="1"/>
  <c r="T17"/>
  <c r="S17"/>
  <c r="S16"/>
  <c r="T16" s="1"/>
  <c r="T15"/>
  <c r="S15"/>
  <c r="S14"/>
  <c r="T14" s="1"/>
  <c r="S13"/>
  <c r="T13" s="1"/>
  <c r="T12"/>
  <c r="S12"/>
  <c r="T11"/>
  <c r="S11"/>
  <c r="S10"/>
  <c r="T10" s="1"/>
  <c r="R35" l="1"/>
  <c r="Q35"/>
  <c r="Q34"/>
  <c r="R34" s="1"/>
  <c r="R33"/>
  <c r="Q33"/>
  <c r="Q32"/>
  <c r="R32" s="1"/>
  <c r="Q31"/>
  <c r="R31" s="1"/>
  <c r="Q30"/>
  <c r="R30" s="1"/>
  <c r="R29"/>
  <c r="Q29"/>
  <c r="Q28"/>
  <c r="R28" s="1"/>
  <c r="R27"/>
  <c r="Q27"/>
  <c r="Q26"/>
  <c r="R26" s="1"/>
  <c r="Q25"/>
  <c r="R25" s="1"/>
  <c r="Q24"/>
  <c r="R24" s="1"/>
  <c r="R23"/>
  <c r="Q23"/>
  <c r="Q22"/>
  <c r="R22" s="1"/>
  <c r="R21"/>
  <c r="Q21"/>
  <c r="Q20"/>
  <c r="R20" s="1"/>
  <c r="R19"/>
  <c r="Q19"/>
  <c r="Q18"/>
  <c r="R18" s="1"/>
  <c r="R17"/>
  <c r="Q17"/>
  <c r="Q16"/>
  <c r="R16" s="1"/>
  <c r="R15"/>
  <c r="Q15"/>
  <c r="Q14"/>
  <c r="R14" s="1"/>
  <c r="R13"/>
  <c r="Q13"/>
  <c r="Q12"/>
  <c r="R12" s="1"/>
  <c r="R11"/>
  <c r="Q11"/>
  <c r="R10"/>
  <c r="Q10"/>
  <c r="T38" l="1"/>
  <c r="R38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D10"/>
  <c r="H10" s="1"/>
  <c r="F19"/>
  <c r="I19" s="1"/>
  <c r="F11"/>
  <c r="F10"/>
  <c r="E34"/>
  <c r="E33"/>
  <c r="E32"/>
  <c r="F32"/>
  <c r="E31"/>
  <c r="F31"/>
  <c r="E30"/>
  <c r="F30"/>
  <c r="E29"/>
  <c r="F29"/>
  <c r="E28"/>
  <c r="F28"/>
  <c r="E27"/>
  <c r="F27"/>
  <c r="E26"/>
  <c r="F26"/>
  <c r="E25"/>
  <c r="F25"/>
  <c r="E24"/>
  <c r="F24"/>
  <c r="E23"/>
  <c r="F23"/>
  <c r="E22"/>
  <c r="F22"/>
  <c r="E21"/>
  <c r="F21"/>
  <c r="F20"/>
  <c r="I20" s="1"/>
  <c r="E17"/>
  <c r="E16"/>
  <c r="E15"/>
  <c r="F15"/>
  <c r="E14"/>
  <c r="F14"/>
  <c r="E13"/>
  <c r="F13"/>
  <c r="I12"/>
  <c r="O12" s="1"/>
  <c r="E11"/>
  <c r="E10"/>
  <c r="D35"/>
  <c r="D34"/>
  <c r="H34" s="1"/>
  <c r="I34" s="1"/>
  <c r="D33"/>
  <c r="H33" s="1"/>
  <c r="I33" s="1"/>
  <c r="D32"/>
  <c r="H32" s="1"/>
  <c r="D31"/>
  <c r="H31" s="1"/>
  <c r="D30"/>
  <c r="D29"/>
  <c r="H29" s="1"/>
  <c r="D28"/>
  <c r="H28" s="1"/>
  <c r="D27"/>
  <c r="H27" s="1"/>
  <c r="D26"/>
  <c r="H26" s="1"/>
  <c r="D25"/>
  <c r="H25" s="1"/>
  <c r="D24"/>
  <c r="H24" s="1"/>
  <c r="D23"/>
  <c r="H23" s="1"/>
  <c r="D22"/>
  <c r="H22" s="1"/>
  <c r="D21"/>
  <c r="H21" s="1"/>
  <c r="D20"/>
  <c r="D19"/>
  <c r="D18"/>
  <c r="H18" s="1"/>
  <c r="D17"/>
  <c r="H17" s="1"/>
  <c r="D16"/>
  <c r="H16" s="1"/>
  <c r="D15"/>
  <c r="H15" s="1"/>
  <c r="D14"/>
  <c r="H14" s="1"/>
  <c r="D13"/>
  <c r="H13" s="1"/>
  <c r="D12"/>
  <c r="D11"/>
  <c r="H11" s="1"/>
  <c r="E35"/>
  <c r="I35" s="1"/>
  <c r="F35"/>
  <c r="H30"/>
  <c r="E18"/>
  <c r="F18"/>
  <c r="C36"/>
  <c r="B36"/>
  <c r="F36" l="1"/>
  <c r="I25"/>
  <c r="M25" s="1"/>
  <c r="Z12"/>
  <c r="M20"/>
  <c r="P20" s="1"/>
  <c r="O20"/>
  <c r="M12"/>
  <c r="I16"/>
  <c r="Z16" s="1"/>
  <c r="E36"/>
  <c r="I15"/>
  <c r="Z15" s="1"/>
  <c r="I10"/>
  <c r="O10" s="1"/>
  <c r="I22"/>
  <c r="M22" s="1"/>
  <c r="I26"/>
  <c r="M26" s="1"/>
  <c r="I30"/>
  <c r="M30" s="1"/>
  <c r="I14"/>
  <c r="M14" s="1"/>
  <c r="D36"/>
  <c r="I27"/>
  <c r="Z27" s="1"/>
  <c r="I28"/>
  <c r="M28" s="1"/>
  <c r="I18"/>
  <c r="O18" s="1"/>
  <c r="M19"/>
  <c r="O19"/>
  <c r="Z19"/>
  <c r="Z35"/>
  <c r="O35"/>
  <c r="M35"/>
  <c r="Z33"/>
  <c r="M33"/>
  <c r="O33"/>
  <c r="Z10"/>
  <c r="M10"/>
  <c r="M34"/>
  <c r="Z34"/>
  <c r="O34"/>
  <c r="H36"/>
  <c r="I21"/>
  <c r="I29"/>
  <c r="Z22"/>
  <c r="O28"/>
  <c r="I13"/>
  <c r="I24"/>
  <c r="I32"/>
  <c r="I17"/>
  <c r="I23"/>
  <c r="I31"/>
  <c r="Z20"/>
  <c r="I11"/>
  <c r="O30" l="1"/>
  <c r="P30" s="1"/>
  <c r="M27"/>
  <c r="O16"/>
  <c r="M16"/>
  <c r="Z25"/>
  <c r="O15"/>
  <c r="Z18"/>
  <c r="O25"/>
  <c r="M15"/>
  <c r="M18"/>
  <c r="P18" s="1"/>
  <c r="O27"/>
  <c r="P27" s="1"/>
  <c r="Z28"/>
  <c r="O14"/>
  <c r="P12"/>
  <c r="Z14"/>
  <c r="O26"/>
  <c r="P26" s="1"/>
  <c r="Z30"/>
  <c r="I36"/>
  <c r="Z36" s="1"/>
  <c r="Z26"/>
  <c r="O22"/>
  <c r="P22" s="1"/>
  <c r="O31"/>
  <c r="M31"/>
  <c r="Z31"/>
  <c r="P10"/>
  <c r="P25"/>
  <c r="P14"/>
  <c r="P35"/>
  <c r="M11"/>
  <c r="Z11"/>
  <c r="O11"/>
  <c r="Z24"/>
  <c r="M24"/>
  <c r="O24"/>
  <c r="M21"/>
  <c r="Z21"/>
  <c r="O21"/>
  <c r="P33"/>
  <c r="Z17"/>
  <c r="M17"/>
  <c r="O17"/>
  <c r="O23"/>
  <c r="M23"/>
  <c r="Z23"/>
  <c r="M13"/>
  <c r="Z13"/>
  <c r="O13"/>
  <c r="Z32"/>
  <c r="M32"/>
  <c r="O32"/>
  <c r="M29"/>
  <c r="Z29"/>
  <c r="O29"/>
  <c r="P34"/>
  <c r="P19"/>
  <c r="P28"/>
  <c r="P16" l="1"/>
  <c r="P15"/>
  <c r="P32"/>
  <c r="P23"/>
  <c r="P11"/>
  <c r="P13"/>
  <c r="P21"/>
  <c r="P31"/>
  <c r="M36"/>
  <c r="P17"/>
  <c r="P29"/>
  <c r="P24"/>
  <c r="O36"/>
  <c r="P36" l="1"/>
  <c r="S36"/>
  <c r="T36"/>
  <c r="T40" s="1"/>
  <c r="Q36"/>
  <c r="R36" l="1"/>
  <c r="R40" s="1"/>
</calcChain>
</file>

<file path=xl/sharedStrings.xml><?xml version="1.0" encoding="utf-8"?>
<sst xmlns="http://schemas.openxmlformats.org/spreadsheetml/2006/main" count="68" uniqueCount="64">
  <si>
    <t>МО "Верхнетоемский муниципальный район"</t>
  </si>
  <si>
    <t>МО "Плесецкий муниципальный район"</t>
  </si>
  <si>
    <t>1</t>
  </si>
  <si>
    <t>МО "Котлас"</t>
  </si>
  <si>
    <t>МО "Коношский муниципальный район"</t>
  </si>
  <si>
    <t>14=гр.8*гр.13</t>
  </si>
  <si>
    <t>МО "Котласский муниципальный район"</t>
  </si>
  <si>
    <t>МО "Виноградовский муниципальный район"</t>
  </si>
  <si>
    <t>МО "Вилегодский муниципальный район"</t>
  </si>
  <si>
    <t>МО "Приморский муниципальный район"</t>
  </si>
  <si>
    <t>МО "Онежский муниципальный район"</t>
  </si>
  <si>
    <t>МО "Город Коряжма"</t>
  </si>
  <si>
    <t>МО "Холмогорский муниципальный район"</t>
  </si>
  <si>
    <t>МО "Няндомский муниципальный район"</t>
  </si>
  <si>
    <t>МО "Северодвинск"</t>
  </si>
  <si>
    <t>8=гр.5+гр.6+гр.7</t>
  </si>
  <si>
    <t>МО "Красноборский муниципальный район"</t>
  </si>
  <si>
    <t>МО "Пинежский муниципальный район"</t>
  </si>
  <si>
    <t>МО "Устьянский муниципальный район"</t>
  </si>
  <si>
    <t>Районный и северный коэффициенты</t>
  </si>
  <si>
    <t>МО "Лешуконский муниципальный район"</t>
  </si>
  <si>
    <t>Материальные затраты на одного специалиста, тыс. руб.</t>
  </si>
  <si>
    <t>18=(гр.12*гр.16+гр.14*гр.17)*1000</t>
  </si>
  <si>
    <t>МО "Каргопольский муниципальный район"</t>
  </si>
  <si>
    <t>МО "Шенкурский муниципальный район"</t>
  </si>
  <si>
    <t>МО "Город Новодвинск"</t>
  </si>
  <si>
    <t>МО "Ленский муниципальный район"</t>
  </si>
  <si>
    <t>15=(гр.12+гр.14)*1000</t>
  </si>
  <si>
    <t>ВСЕГО:</t>
  </si>
  <si>
    <t>МО "Мирный"</t>
  </si>
  <si>
    <t>МО "Мезенский муниципальный район"</t>
  </si>
  <si>
    <t>12=49*гр.8*гр.9*гр.10*гр.11/1000</t>
  </si>
  <si>
    <t>МО "Вельский муниципальный район"</t>
  </si>
  <si>
    <t>МО "Новая Земля"</t>
  </si>
  <si>
    <t>МО "Город Архангельск"</t>
  </si>
  <si>
    <t>Наименование муниципального образования</t>
  </si>
  <si>
    <t>Общие материальные затраты, тыс. руб. (по 50,0 тыс.руб. на 1 штатную ед-цу)</t>
  </si>
  <si>
    <t>Численность детей сирот и детей, оставшихся без попечения родителей, чел.</t>
  </si>
  <si>
    <t>Численность совершеннолетних граждан, тыс.чел.</t>
  </si>
  <si>
    <t>Численность специалистов по  несовершеннолетним, ед.</t>
  </si>
  <si>
    <t>Численность специалистов по  детям-сиротам, ед.</t>
  </si>
  <si>
    <t>Численность специалистов по совершеннолетним, ед.</t>
  </si>
  <si>
    <t>гр.8=гр.5+гр.6+гр.7</t>
  </si>
  <si>
    <t>гр.12=гр.8*гр.9*49*гр.10*гр.11/1000</t>
  </si>
  <si>
    <t>гр.14=гр.8*гр.13</t>
  </si>
  <si>
    <t>гр.15=гр.12+гр.14</t>
  </si>
  <si>
    <t xml:space="preserve">Всего численность специалистов, ед. </t>
  </si>
  <si>
    <t>Коэффициент начислений на оплату труда</t>
  </si>
  <si>
    <t>Численность детей, чел.</t>
  </si>
  <si>
    <t>гр.5=(гр.2-гр.3)/1500</t>
  </si>
  <si>
    <t>гр.6=гр.3/100</t>
  </si>
  <si>
    <t>гр.7=гр.4/20</t>
  </si>
  <si>
    <t>Годовой ФОТ с начислениями, тыс. руб. (49 окладов в год), тыс.руб.</t>
  </si>
  <si>
    <t>ИТОГО объем субвенции на 2016 год (мат.затраты без индексации), тыс.руб.</t>
  </si>
  <si>
    <t>Расчет субвенций бюджетам муниципальных образований Архангельской области на осуществление государственных полномочий по организации и осуществлению деятельности по опеке и попечительству на 2015 год и плановый период 2016 и 2017 годов</t>
  </si>
  <si>
    <t xml:space="preserve">ИТОГО объем субвенции на 2015 год, тыс.руб. </t>
  </si>
  <si>
    <t>ИТОГО объем субвенции на 2017 год (мат.затраты без индексации), тыс.руб.</t>
  </si>
  <si>
    <t>Фонд оплаты труда с начислениями на 2017 год (индекс увеличения к 2016 году - 1,037), тыс.руб.</t>
  </si>
  <si>
    <t>Должностной оклад (с инд. в 1,06 с 01.10.2012), руб.</t>
  </si>
  <si>
    <t>Фонд оплаты труда с начислениями на 2016 год, тыс.руб.</t>
  </si>
  <si>
    <t>гр.16=гр.12*0,606</t>
  </si>
  <si>
    <t>гр.17=гр.14*0,606+гр16</t>
  </si>
  <si>
    <t>гр.18=гр.12*0,919</t>
  </si>
  <si>
    <t>гр.19=гр14*0,919+гр.18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</si>
</sst>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2">
    <font>
      <sz val="11"/>
      <name val="Calibri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 diagonalDown="1">
      <left/>
      <right/>
      <top/>
      <bottom/>
      <diagonal style="double">
        <color indexed="13"/>
      </diagonal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165" fontId="1" fillId="2" borderId="7" xfId="0" applyNumberFormat="1" applyFont="1" applyFill="1" applyBorder="1" applyAlignment="1" applyProtection="1">
      <alignment horizontal="right" vertical="top" wrapText="1"/>
      <protection locked="0"/>
    </xf>
    <xf numFmtId="3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2" xfId="0" quotePrefix="1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3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1" fontId="1" fillId="2" borderId="5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" fontId="5" fillId="2" borderId="5" xfId="0" quotePrefix="1" applyNumberFormat="1" applyFont="1" applyFill="1" applyBorder="1" applyAlignment="1" applyProtection="1">
      <alignment horizontal="center" vertical="center" wrapText="1"/>
      <protection locked="0"/>
    </xf>
    <xf numFmtId="1" fontId="5" fillId="2" borderId="5" xfId="0" applyNumberFormat="1" applyFont="1" applyFill="1" applyBorder="1" applyAlignment="1" applyProtection="1">
      <alignment horizontal="center" vertical="center"/>
      <protection locked="0"/>
    </xf>
    <xf numFmtId="1" fontId="8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1" fontId="9" fillId="2" borderId="6" xfId="0" quotePrefix="1" applyNumberFormat="1" applyFont="1" applyFill="1" applyBorder="1" applyAlignment="1" applyProtection="1">
      <alignment horizontal="center" vertical="center" wrapText="1"/>
      <protection locked="0"/>
    </xf>
    <xf numFmtId="1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" fillId="2" borderId="7" xfId="0" quotePrefix="1" applyNumberFormat="1" applyFont="1" applyFill="1" applyBorder="1" applyAlignment="1" applyProtection="1">
      <alignment horizontal="left" vertical="top" wrapText="1"/>
      <protection locked="0"/>
    </xf>
    <xf numFmtId="3" fontId="1" fillId="2" borderId="7" xfId="0" applyNumberFormat="1" applyFont="1" applyFill="1" applyBorder="1" applyAlignment="1" applyProtection="1">
      <alignment horizontal="right" vertical="top" wrapText="1"/>
      <protection locked="0"/>
    </xf>
    <xf numFmtId="165" fontId="1" fillId="2" borderId="7" xfId="0" applyNumberFormat="1" applyFont="1" applyFill="1" applyBorder="1" applyAlignment="1" applyProtection="1">
      <alignment horizontal="right" vertical="top" wrapText="1"/>
    </xf>
    <xf numFmtId="166" fontId="1" fillId="2" borderId="7" xfId="0" applyNumberFormat="1" applyFont="1" applyFill="1" applyBorder="1" applyAlignment="1" applyProtection="1">
      <alignment horizontal="right" vertical="top" wrapText="1"/>
    </xf>
    <xf numFmtId="166" fontId="1" fillId="2" borderId="7" xfId="0" applyNumberFormat="1" applyFont="1" applyFill="1" applyBorder="1" applyAlignment="1" applyProtection="1">
      <alignment horizontal="right" vertical="top" wrapText="1"/>
      <protection locked="0"/>
    </xf>
    <xf numFmtId="165" fontId="6" fillId="2" borderId="7" xfId="0" applyNumberFormat="1" applyFont="1" applyFill="1" applyBorder="1" applyAlignment="1" applyProtection="1">
      <alignment horizontal="right" vertical="top" wrapText="1"/>
    </xf>
    <xf numFmtId="0" fontId="1" fillId="2" borderId="8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165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4" fontId="1" fillId="2" borderId="7" xfId="0" applyNumberFormat="1" applyFont="1" applyFill="1" applyBorder="1" applyAlignment="1" applyProtection="1">
      <alignment horizontal="right" vertical="top" wrapText="1"/>
      <protection locked="0"/>
    </xf>
    <xf numFmtId="1" fontId="6" fillId="2" borderId="7" xfId="0" quotePrefix="1" applyNumberFormat="1" applyFont="1" applyFill="1" applyBorder="1" applyAlignment="1" applyProtection="1">
      <alignment horizontal="left" vertical="center" wrapText="1"/>
      <protection locked="0"/>
    </xf>
    <xf numFmtId="1" fontId="7" fillId="2" borderId="7" xfId="0" applyNumberFormat="1" applyFont="1" applyFill="1" applyBorder="1" applyAlignment="1" applyProtection="1">
      <alignment vertical="center"/>
      <protection locked="0"/>
    </xf>
    <xf numFmtId="164" fontId="7" fillId="2" borderId="7" xfId="0" applyNumberFormat="1" applyFont="1" applyFill="1" applyBorder="1" applyAlignment="1" applyProtection="1">
      <alignment vertical="center"/>
      <protection locked="0"/>
    </xf>
    <xf numFmtId="165" fontId="7" fillId="2" borderId="7" xfId="0" applyNumberFormat="1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3" fontId="1" fillId="2" borderId="2" xfId="0" applyNumberFormat="1" applyFont="1" applyFill="1" applyBorder="1" applyAlignment="1" applyProtection="1">
      <alignment horizontal="right" vertical="top" wrapText="1"/>
      <protection locked="0"/>
    </xf>
    <xf numFmtId="165" fontId="1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quotePrefix="1" applyNumberFormat="1" applyFont="1" applyFill="1" applyBorder="1" applyAlignment="1" applyProtection="1">
      <alignment horizontal="left" vertical="top" wrapText="1"/>
      <protection locked="0"/>
    </xf>
    <xf numFmtId="165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6" fillId="2" borderId="1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0" fillId="0" borderId="0" xfId="0" applyNumberFormat="1"/>
    <xf numFmtId="1" fontId="1" fillId="2" borderId="5" xfId="0" quotePrefix="1" applyNumberFormat="1" applyFont="1" applyFill="1" applyBorder="1" applyAlignment="1" applyProtection="1">
      <alignment horizontal="center" vertical="center" wrapText="1"/>
      <protection locked="0"/>
    </xf>
    <xf numFmtId="3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5" xfId="0" quotePrefix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5" xfId="0" quotePrefix="1" applyNumberFormat="1" applyFont="1" applyFill="1" applyBorder="1" applyAlignment="1" applyProtection="1">
      <alignment horizontal="center" vertical="center" wrapText="1"/>
      <protection locked="0"/>
    </xf>
    <xf numFmtId="3" fontId="3" fillId="2" borderId="9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8"/>
  <sheetViews>
    <sheetView tabSelected="1" topLeftCell="A5" workbookViewId="0">
      <pane xSplit="1" ySplit="5" topLeftCell="B10" activePane="bottomRight" state="frozen"/>
      <selection activeCell="A5" sqref="A5"/>
      <selection pane="topRight" activeCell="B5" sqref="B5"/>
      <selection pane="bottomLeft" activeCell="A10" sqref="A10"/>
      <selection pane="bottomRight" activeCell="A5" sqref="A5:T5"/>
    </sheetView>
  </sheetViews>
  <sheetFormatPr defaultColWidth="8.85546875" defaultRowHeight="15"/>
  <cols>
    <col min="1" max="1" width="26.7109375" style="32" customWidth="1"/>
    <col min="2" max="2" width="10.28515625" style="32" customWidth="1"/>
    <col min="3" max="3" width="12" style="32" customWidth="1"/>
    <col min="4" max="4" width="9.28515625" style="32" customWidth="1"/>
    <col min="5" max="5" width="10.42578125" style="32" customWidth="1"/>
    <col min="6" max="6" width="9.42578125" style="32" customWidth="1"/>
    <col min="7" max="7" width="9.42578125" style="32" hidden="1" customWidth="1"/>
    <col min="8" max="8" width="10.28515625" style="32" customWidth="1"/>
    <col min="9" max="9" width="10.7109375" style="32" customWidth="1"/>
    <col min="10" max="11" width="10.28515625" style="32" customWidth="1"/>
    <col min="12" max="12" width="10.140625" style="32" customWidth="1"/>
    <col min="13" max="13" width="13.28515625" style="32" customWidth="1"/>
    <col min="14" max="14" width="11" style="32" customWidth="1"/>
    <col min="15" max="15" width="12.5703125" style="32" customWidth="1"/>
    <col min="16" max="16" width="13.7109375" style="45" customWidth="1"/>
    <col min="17" max="17" width="12.85546875" style="45" customWidth="1"/>
    <col min="18" max="18" width="14.28515625" style="45" customWidth="1"/>
    <col min="19" max="19" width="13.42578125" style="32" customWidth="1"/>
    <col min="20" max="20" width="13.7109375" style="32" customWidth="1"/>
    <col min="21" max="21" width="9.7109375" style="32" customWidth="1"/>
    <col min="22" max="26" width="0" style="32" hidden="1" customWidth="1"/>
    <col min="27" max="16384" width="8.85546875" style="32"/>
  </cols>
  <sheetData>
    <row r="1" spans="1:26" s="4" customFormat="1" ht="52.5" hidden="1" customHeight="1">
      <c r="A1" s="2"/>
      <c r="B1" s="2"/>
      <c r="C1" s="3"/>
      <c r="D1" s="3"/>
      <c r="E1" s="3"/>
      <c r="F1" s="2"/>
      <c r="G1" s="2"/>
      <c r="H1" s="2"/>
      <c r="I1" s="2"/>
      <c r="J1" s="2"/>
      <c r="P1" s="5"/>
      <c r="Q1" s="5"/>
      <c r="R1" s="5"/>
    </row>
    <row r="2" spans="1:26" s="7" customFormat="1" ht="42" hidden="1" customHeight="1">
      <c r="A2" s="6"/>
      <c r="B2" s="6"/>
      <c r="C2" s="6"/>
      <c r="D2" s="6"/>
      <c r="E2" s="6"/>
      <c r="F2" s="6"/>
      <c r="G2" s="6"/>
      <c r="H2" s="6"/>
      <c r="I2" s="6"/>
      <c r="J2" s="6"/>
      <c r="P2" s="8"/>
      <c r="Q2" s="8"/>
      <c r="R2" s="8"/>
    </row>
    <row r="3" spans="1:26" s="9" customFormat="1" ht="45" hidden="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6"/>
    </row>
    <row r="4" spans="1:26" s="10" customFormat="1" ht="32.25" hidden="1" customHeight="1">
      <c r="P4" s="11"/>
      <c r="Q4" s="11"/>
      <c r="R4" s="11"/>
    </row>
    <row r="5" spans="1:26" s="9" customFormat="1" ht="41.45" customHeight="1">
      <c r="A5" s="49" t="s">
        <v>54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O5" s="50"/>
      <c r="P5" s="50"/>
      <c r="Q5" s="50"/>
      <c r="R5" s="50"/>
      <c r="S5" s="50"/>
      <c r="T5" s="50"/>
      <c r="U5" s="62"/>
    </row>
    <row r="6" spans="1:26" s="13" customFormat="1" ht="50.25" customHeight="1">
      <c r="A6" s="48" t="s">
        <v>35</v>
      </c>
      <c r="B6" s="48" t="s">
        <v>48</v>
      </c>
      <c r="C6" s="51" t="s">
        <v>37</v>
      </c>
      <c r="D6" s="48" t="s">
        <v>38</v>
      </c>
      <c r="E6" s="48" t="s">
        <v>39</v>
      </c>
      <c r="F6" s="48" t="s">
        <v>40</v>
      </c>
      <c r="G6" s="12"/>
      <c r="H6" s="48" t="s">
        <v>41</v>
      </c>
      <c r="I6" s="48" t="s">
        <v>46</v>
      </c>
      <c r="J6" s="55" t="s">
        <v>58</v>
      </c>
      <c r="K6" s="51" t="s">
        <v>19</v>
      </c>
      <c r="L6" s="51" t="s">
        <v>47</v>
      </c>
      <c r="M6" s="51" t="s">
        <v>52</v>
      </c>
      <c r="N6" s="51" t="s">
        <v>21</v>
      </c>
      <c r="O6" s="57" t="s">
        <v>36</v>
      </c>
      <c r="P6" s="60" t="s">
        <v>55</v>
      </c>
      <c r="Q6" s="58" t="s">
        <v>59</v>
      </c>
      <c r="R6" s="52" t="s">
        <v>53</v>
      </c>
      <c r="S6" s="54" t="s">
        <v>57</v>
      </c>
      <c r="T6" s="52" t="s">
        <v>56</v>
      </c>
      <c r="V6" s="48" t="s">
        <v>39</v>
      </c>
      <c r="W6" s="48" t="s">
        <v>40</v>
      </c>
      <c r="X6" s="48" t="s">
        <v>41</v>
      </c>
      <c r="Y6" s="48" t="s">
        <v>46</v>
      </c>
    </row>
    <row r="7" spans="1:26" s="14" customFormat="1" ht="97.5" customHeight="1">
      <c r="A7" s="48"/>
      <c r="B7" s="48"/>
      <c r="C7" s="48"/>
      <c r="D7" s="48"/>
      <c r="E7" s="48"/>
      <c r="F7" s="48"/>
      <c r="G7" s="12"/>
      <c r="H7" s="48"/>
      <c r="I7" s="48"/>
      <c r="J7" s="56"/>
      <c r="K7" s="48"/>
      <c r="L7" s="51"/>
      <c r="M7" s="51"/>
      <c r="N7" s="51"/>
      <c r="O7" s="57"/>
      <c r="P7" s="61"/>
      <c r="Q7" s="59"/>
      <c r="R7" s="53"/>
      <c r="S7" s="53"/>
      <c r="T7" s="53"/>
      <c r="V7" s="48"/>
      <c r="W7" s="48"/>
      <c r="X7" s="48"/>
      <c r="Y7" s="48"/>
    </row>
    <row r="8" spans="1:26" s="18" customFormat="1" ht="25.15" hidden="1" customHeight="1">
      <c r="A8" s="15" t="s">
        <v>2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/>
      <c r="H8" s="16">
        <v>7</v>
      </c>
      <c r="I8" s="16" t="s">
        <v>15</v>
      </c>
      <c r="J8" s="16">
        <v>9</v>
      </c>
      <c r="K8" s="16">
        <v>10</v>
      </c>
      <c r="L8" s="16">
        <v>11</v>
      </c>
      <c r="M8" s="16" t="s">
        <v>31</v>
      </c>
      <c r="N8" s="16">
        <v>13</v>
      </c>
      <c r="O8" s="16" t="s">
        <v>5</v>
      </c>
      <c r="P8" s="17" t="s">
        <v>27</v>
      </c>
      <c r="Q8" s="17"/>
      <c r="R8" s="17"/>
      <c r="S8" s="16">
        <v>16</v>
      </c>
      <c r="T8" s="17" t="s">
        <v>22</v>
      </c>
    </row>
    <row r="9" spans="1:26" s="22" customFormat="1" ht="36" customHeight="1">
      <c r="A9" s="19">
        <v>1</v>
      </c>
      <c r="B9" s="20">
        <v>2</v>
      </c>
      <c r="C9" s="20">
        <v>3</v>
      </c>
      <c r="D9" s="20">
        <v>4</v>
      </c>
      <c r="E9" s="20" t="s">
        <v>49</v>
      </c>
      <c r="F9" s="20" t="s">
        <v>50</v>
      </c>
      <c r="G9" s="20"/>
      <c r="H9" s="20" t="s">
        <v>51</v>
      </c>
      <c r="I9" s="20" t="s">
        <v>42</v>
      </c>
      <c r="J9" s="20">
        <v>9</v>
      </c>
      <c r="K9" s="20">
        <v>10</v>
      </c>
      <c r="L9" s="20">
        <v>11</v>
      </c>
      <c r="M9" s="20" t="s">
        <v>43</v>
      </c>
      <c r="N9" s="20">
        <v>13</v>
      </c>
      <c r="O9" s="20" t="s">
        <v>44</v>
      </c>
      <c r="P9" s="21" t="s">
        <v>45</v>
      </c>
      <c r="Q9" s="20" t="s">
        <v>60</v>
      </c>
      <c r="R9" s="21" t="s">
        <v>61</v>
      </c>
      <c r="S9" s="20" t="s">
        <v>62</v>
      </c>
      <c r="T9" s="21" t="s">
        <v>63</v>
      </c>
    </row>
    <row r="10" spans="1:26" ht="30">
      <c r="A10" s="23" t="s">
        <v>32</v>
      </c>
      <c r="B10" s="24">
        <v>10975</v>
      </c>
      <c r="C10" s="24">
        <v>278</v>
      </c>
      <c r="D10" s="1">
        <f>ROUND(52.556-(B10/1000),1)</f>
        <v>41.6</v>
      </c>
      <c r="E10" s="1">
        <f>ROUND((B10-C10)/1500,0)</f>
        <v>7</v>
      </c>
      <c r="F10" s="1">
        <f>ROUND(C10/100,0)</f>
        <v>3</v>
      </c>
      <c r="G10" s="1">
        <f>ROUND(C10/100,0)</f>
        <v>3</v>
      </c>
      <c r="H10" s="1">
        <f>ROUND(D10/20,0)</f>
        <v>2</v>
      </c>
      <c r="I10" s="25">
        <f t="shared" ref="I10:I35" si="0">E10+F10+H10</f>
        <v>12</v>
      </c>
      <c r="J10" s="24">
        <v>3985</v>
      </c>
      <c r="K10" s="26">
        <v>1.7</v>
      </c>
      <c r="L10" s="27">
        <v>1.302</v>
      </c>
      <c r="M10" s="25">
        <f>ROUND(I10*J10*49*K10*L10/1000,1)</f>
        <v>5186.3999999999996</v>
      </c>
      <c r="N10" s="1">
        <v>50</v>
      </c>
      <c r="O10" s="25">
        <f>I10*N10</f>
        <v>600</v>
      </c>
      <c r="P10" s="28">
        <f>ROUND(M10+O10,1)</f>
        <v>5786.4</v>
      </c>
      <c r="Q10" s="25">
        <f>ROUND(M10*$R$38/100,1)</f>
        <v>3143.3</v>
      </c>
      <c r="R10" s="28">
        <f>ROUND(O10*$R$38/100+Q10,1)</f>
        <v>3506.9</v>
      </c>
      <c r="S10" s="1">
        <f>ROUND(M10*$T$38/100,1)</f>
        <v>4767.3999999999996</v>
      </c>
      <c r="T10" s="28">
        <f>ROUND(O10*$T$38/100+S10,1)</f>
        <v>5318.9</v>
      </c>
      <c r="U10" s="29"/>
      <c r="V10" s="30">
        <v>7</v>
      </c>
      <c r="W10" s="30">
        <v>3</v>
      </c>
      <c r="X10" s="30">
        <v>2</v>
      </c>
      <c r="Y10" s="30">
        <v>12</v>
      </c>
      <c r="Z10" s="31">
        <f>Y10-I10</f>
        <v>0</v>
      </c>
    </row>
    <row r="11" spans="1:26" ht="30">
      <c r="A11" s="23" t="s">
        <v>0</v>
      </c>
      <c r="B11" s="24">
        <v>3233</v>
      </c>
      <c r="C11" s="24">
        <v>73</v>
      </c>
      <c r="D11" s="1">
        <f>ROUND(15.092-(B11/1000),1)</f>
        <v>11.9</v>
      </c>
      <c r="E11" s="1">
        <f t="shared" ref="E11:E28" si="1">ROUND((B11-C11)/1500,0)</f>
        <v>2</v>
      </c>
      <c r="F11" s="1">
        <f>ROUND(C11/100,0)</f>
        <v>1</v>
      </c>
      <c r="G11" s="1">
        <f t="shared" ref="G11:G35" si="2">ROUND(C11/100,0)</f>
        <v>1</v>
      </c>
      <c r="H11" s="1">
        <f t="shared" ref="H11:H34" si="3">ROUND(D11/20,0)</f>
        <v>1</v>
      </c>
      <c r="I11" s="25">
        <f t="shared" si="0"/>
        <v>4</v>
      </c>
      <c r="J11" s="24">
        <v>3985</v>
      </c>
      <c r="K11" s="26">
        <v>1.7</v>
      </c>
      <c r="L11" s="27">
        <v>1.302</v>
      </c>
      <c r="M11" s="25">
        <f t="shared" ref="M11:M35" si="4">ROUND(I11*J11*49*K11*L11/1000,1)</f>
        <v>1728.8</v>
      </c>
      <c r="N11" s="1">
        <v>50</v>
      </c>
      <c r="O11" s="25">
        <f t="shared" ref="O11:O35" si="5">I11*N11</f>
        <v>200</v>
      </c>
      <c r="P11" s="28">
        <f t="shared" ref="P11:P35" si="6">ROUND(M11+O11,1)</f>
        <v>1928.8</v>
      </c>
      <c r="Q11" s="25">
        <f t="shared" ref="Q11:Q35" si="7">ROUND(M11*$R$38/100,1)</f>
        <v>1047.8</v>
      </c>
      <c r="R11" s="28">
        <f t="shared" ref="R11:R35" si="8">ROUND(O11*$R$38/100+Q11,1)</f>
        <v>1169</v>
      </c>
      <c r="S11" s="1">
        <f t="shared" ref="S11:S35" si="9">ROUND(M11*$T$38/100,1)</f>
        <v>1589.1</v>
      </c>
      <c r="T11" s="28">
        <f t="shared" ref="T11:T35" si="10">ROUND(O11*$T$38/100+S11,1)</f>
        <v>1772.9</v>
      </c>
      <c r="U11" s="29"/>
      <c r="V11" s="30">
        <v>2</v>
      </c>
      <c r="W11" s="30"/>
      <c r="X11" s="30">
        <v>1</v>
      </c>
      <c r="Y11" s="30">
        <v>3</v>
      </c>
      <c r="Z11" s="31">
        <f t="shared" ref="Z11:Z35" si="11">Y11-I11</f>
        <v>-1</v>
      </c>
    </row>
    <row r="12" spans="1:26" ht="30">
      <c r="A12" s="23" t="s">
        <v>8</v>
      </c>
      <c r="B12" s="24">
        <v>2073</v>
      </c>
      <c r="C12" s="24">
        <v>63</v>
      </c>
      <c r="D12" s="1">
        <f>ROUND(10.358-(B12/1000),1)</f>
        <v>8.3000000000000007</v>
      </c>
      <c r="E12" s="1">
        <v>2</v>
      </c>
      <c r="F12" s="1">
        <v>1</v>
      </c>
      <c r="G12" s="1">
        <f t="shared" si="2"/>
        <v>1</v>
      </c>
      <c r="H12" s="1">
        <v>1</v>
      </c>
      <c r="I12" s="25">
        <f t="shared" si="0"/>
        <v>4</v>
      </c>
      <c r="J12" s="24">
        <v>3985</v>
      </c>
      <c r="K12" s="25">
        <v>1.7</v>
      </c>
      <c r="L12" s="27">
        <v>1.302</v>
      </c>
      <c r="M12" s="25">
        <f t="shared" si="4"/>
        <v>1728.8</v>
      </c>
      <c r="N12" s="1">
        <v>50</v>
      </c>
      <c r="O12" s="25">
        <f t="shared" si="5"/>
        <v>200</v>
      </c>
      <c r="P12" s="28">
        <f t="shared" si="6"/>
        <v>1928.8</v>
      </c>
      <c r="Q12" s="25">
        <f t="shared" si="7"/>
        <v>1047.8</v>
      </c>
      <c r="R12" s="28">
        <f t="shared" si="8"/>
        <v>1169</v>
      </c>
      <c r="S12" s="1">
        <f t="shared" si="9"/>
        <v>1589.1</v>
      </c>
      <c r="T12" s="28">
        <f t="shared" si="10"/>
        <v>1772.9</v>
      </c>
      <c r="U12" s="29"/>
      <c r="V12" s="30">
        <v>2</v>
      </c>
      <c r="W12" s="30"/>
      <c r="X12" s="30">
        <v>1</v>
      </c>
      <c r="Y12" s="30">
        <v>3</v>
      </c>
      <c r="Z12" s="31">
        <f t="shared" si="11"/>
        <v>-1</v>
      </c>
    </row>
    <row r="13" spans="1:26" ht="30">
      <c r="A13" s="23" t="s">
        <v>7</v>
      </c>
      <c r="B13" s="24">
        <v>3503</v>
      </c>
      <c r="C13" s="24">
        <v>102</v>
      </c>
      <c r="D13" s="1">
        <f>ROUND(15.397-(B13/1000),1)</f>
        <v>11.9</v>
      </c>
      <c r="E13" s="1">
        <f t="shared" si="1"/>
        <v>2</v>
      </c>
      <c r="F13" s="1">
        <f t="shared" ref="F13:F35" si="12">ROUND(C13/100,0)</f>
        <v>1</v>
      </c>
      <c r="G13" s="1">
        <f t="shared" si="2"/>
        <v>1</v>
      </c>
      <c r="H13" s="1">
        <f t="shared" si="3"/>
        <v>1</v>
      </c>
      <c r="I13" s="25">
        <f t="shared" si="0"/>
        <v>4</v>
      </c>
      <c r="J13" s="24">
        <v>3985</v>
      </c>
      <c r="K13" s="25">
        <v>1.7</v>
      </c>
      <c r="L13" s="27">
        <v>1.302</v>
      </c>
      <c r="M13" s="25">
        <f t="shared" si="4"/>
        <v>1728.8</v>
      </c>
      <c r="N13" s="1">
        <v>50</v>
      </c>
      <c r="O13" s="25">
        <f t="shared" si="5"/>
        <v>200</v>
      </c>
      <c r="P13" s="28">
        <f t="shared" si="6"/>
        <v>1928.8</v>
      </c>
      <c r="Q13" s="25">
        <f t="shared" si="7"/>
        <v>1047.8</v>
      </c>
      <c r="R13" s="28">
        <f t="shared" si="8"/>
        <v>1169</v>
      </c>
      <c r="S13" s="1">
        <f t="shared" si="9"/>
        <v>1589.1</v>
      </c>
      <c r="T13" s="28">
        <f t="shared" si="10"/>
        <v>1772.9</v>
      </c>
      <c r="U13" s="29"/>
      <c r="V13" s="30">
        <v>2</v>
      </c>
      <c r="W13" s="30">
        <v>1</v>
      </c>
      <c r="X13" s="30">
        <v>1</v>
      </c>
      <c r="Y13" s="30">
        <v>4</v>
      </c>
      <c r="Z13" s="31">
        <f t="shared" si="11"/>
        <v>0</v>
      </c>
    </row>
    <row r="14" spans="1:26" ht="30">
      <c r="A14" s="23" t="s">
        <v>23</v>
      </c>
      <c r="B14" s="24">
        <v>4056</v>
      </c>
      <c r="C14" s="24">
        <v>132</v>
      </c>
      <c r="D14" s="1">
        <f>ROUND(17.84-(B14/1000),1)</f>
        <v>13.8</v>
      </c>
      <c r="E14" s="1">
        <f t="shared" si="1"/>
        <v>3</v>
      </c>
      <c r="F14" s="1">
        <f t="shared" si="12"/>
        <v>1</v>
      </c>
      <c r="G14" s="1">
        <f t="shared" si="2"/>
        <v>1</v>
      </c>
      <c r="H14" s="1">
        <f t="shared" si="3"/>
        <v>1</v>
      </c>
      <c r="I14" s="25">
        <f t="shared" si="0"/>
        <v>5</v>
      </c>
      <c r="J14" s="24">
        <v>3985</v>
      </c>
      <c r="K14" s="25">
        <v>1.7</v>
      </c>
      <c r="L14" s="27">
        <v>1.302</v>
      </c>
      <c r="M14" s="25">
        <f t="shared" si="4"/>
        <v>2161</v>
      </c>
      <c r="N14" s="1">
        <v>50</v>
      </c>
      <c r="O14" s="25">
        <f t="shared" si="5"/>
        <v>250</v>
      </c>
      <c r="P14" s="28">
        <f t="shared" si="6"/>
        <v>2411</v>
      </c>
      <c r="Q14" s="25">
        <f t="shared" si="7"/>
        <v>1309.7</v>
      </c>
      <c r="R14" s="28">
        <f t="shared" si="8"/>
        <v>1461.2</v>
      </c>
      <c r="S14" s="1">
        <f t="shared" si="9"/>
        <v>1986.4</v>
      </c>
      <c r="T14" s="28">
        <f t="shared" si="10"/>
        <v>2216.1999999999998</v>
      </c>
      <c r="U14" s="29"/>
      <c r="V14" s="30">
        <v>3</v>
      </c>
      <c r="W14" s="30">
        <v>1</v>
      </c>
      <c r="X14" s="30">
        <v>1</v>
      </c>
      <c r="Y14" s="30">
        <v>5</v>
      </c>
      <c r="Z14" s="31">
        <f t="shared" si="11"/>
        <v>0</v>
      </c>
    </row>
    <row r="15" spans="1:26" ht="30">
      <c r="A15" s="23" t="s">
        <v>4</v>
      </c>
      <c r="B15" s="24">
        <v>4597</v>
      </c>
      <c r="C15" s="24">
        <v>96</v>
      </c>
      <c r="D15" s="1">
        <f>ROUND(23.747-(B15/1000),1)</f>
        <v>19.2</v>
      </c>
      <c r="E15" s="1">
        <f t="shared" si="1"/>
        <v>3</v>
      </c>
      <c r="F15" s="1">
        <f t="shared" si="12"/>
        <v>1</v>
      </c>
      <c r="G15" s="1">
        <f t="shared" si="2"/>
        <v>1</v>
      </c>
      <c r="H15" s="1">
        <f t="shared" si="3"/>
        <v>1</v>
      </c>
      <c r="I15" s="25">
        <f t="shared" si="0"/>
        <v>5</v>
      </c>
      <c r="J15" s="24">
        <v>3985</v>
      </c>
      <c r="K15" s="25">
        <v>1.7</v>
      </c>
      <c r="L15" s="27">
        <v>1.302</v>
      </c>
      <c r="M15" s="25">
        <f t="shared" si="4"/>
        <v>2161</v>
      </c>
      <c r="N15" s="1">
        <v>50</v>
      </c>
      <c r="O15" s="25">
        <f t="shared" si="5"/>
        <v>250</v>
      </c>
      <c r="P15" s="28">
        <f t="shared" si="6"/>
        <v>2411</v>
      </c>
      <c r="Q15" s="25">
        <f t="shared" si="7"/>
        <v>1309.7</v>
      </c>
      <c r="R15" s="28">
        <f t="shared" si="8"/>
        <v>1461.2</v>
      </c>
      <c r="S15" s="1">
        <f t="shared" si="9"/>
        <v>1986.4</v>
      </c>
      <c r="T15" s="28">
        <f t="shared" si="10"/>
        <v>2216.1999999999998</v>
      </c>
      <c r="U15" s="29"/>
      <c r="V15" s="30">
        <v>3</v>
      </c>
      <c r="W15" s="30">
        <v>1</v>
      </c>
      <c r="X15" s="30">
        <v>1</v>
      </c>
      <c r="Y15" s="30">
        <v>5</v>
      </c>
      <c r="Z15" s="31">
        <f t="shared" si="11"/>
        <v>0</v>
      </c>
    </row>
    <row r="16" spans="1:26" ht="30">
      <c r="A16" s="23" t="s">
        <v>6</v>
      </c>
      <c r="B16" s="24">
        <v>3832</v>
      </c>
      <c r="C16" s="24">
        <v>68</v>
      </c>
      <c r="D16" s="1">
        <f>ROUND(20.138-(B16/1000),1)</f>
        <v>16.3</v>
      </c>
      <c r="E16" s="1">
        <f t="shared" si="1"/>
        <v>3</v>
      </c>
      <c r="F16" s="1">
        <v>1</v>
      </c>
      <c r="G16" s="1">
        <f t="shared" si="2"/>
        <v>1</v>
      </c>
      <c r="H16" s="1">
        <f t="shared" si="3"/>
        <v>1</v>
      </c>
      <c r="I16" s="25">
        <f t="shared" si="0"/>
        <v>5</v>
      </c>
      <c r="J16" s="24">
        <v>3985</v>
      </c>
      <c r="K16" s="25">
        <v>1.7</v>
      </c>
      <c r="L16" s="27">
        <v>1.302</v>
      </c>
      <c r="M16" s="25">
        <f t="shared" si="4"/>
        <v>2161</v>
      </c>
      <c r="N16" s="1">
        <v>50</v>
      </c>
      <c r="O16" s="25">
        <f t="shared" si="5"/>
        <v>250</v>
      </c>
      <c r="P16" s="28">
        <f t="shared" si="6"/>
        <v>2411</v>
      </c>
      <c r="Q16" s="25">
        <f t="shared" si="7"/>
        <v>1309.7</v>
      </c>
      <c r="R16" s="28">
        <f t="shared" si="8"/>
        <v>1461.2</v>
      </c>
      <c r="S16" s="1">
        <f t="shared" si="9"/>
        <v>1986.4</v>
      </c>
      <c r="T16" s="28">
        <f t="shared" si="10"/>
        <v>2216.1999999999998</v>
      </c>
      <c r="U16" s="29"/>
      <c r="V16" s="30">
        <v>3</v>
      </c>
      <c r="W16" s="30">
        <v>0</v>
      </c>
      <c r="X16" s="30">
        <v>1</v>
      </c>
      <c r="Y16" s="30">
        <v>4</v>
      </c>
      <c r="Z16" s="31">
        <f t="shared" si="11"/>
        <v>-1</v>
      </c>
    </row>
    <row r="17" spans="1:26" ht="30">
      <c r="A17" s="23" t="s">
        <v>16</v>
      </c>
      <c r="B17" s="24">
        <v>2590</v>
      </c>
      <c r="C17" s="24">
        <v>44</v>
      </c>
      <c r="D17" s="1">
        <f>ROUND(12.893-(B17/1000),1)</f>
        <v>10.3</v>
      </c>
      <c r="E17" s="1">
        <f t="shared" si="1"/>
        <v>2</v>
      </c>
      <c r="F17" s="1">
        <v>0</v>
      </c>
      <c r="G17" s="1">
        <f t="shared" si="2"/>
        <v>0</v>
      </c>
      <c r="H17" s="1">
        <f t="shared" si="3"/>
        <v>1</v>
      </c>
      <c r="I17" s="25">
        <f t="shared" si="0"/>
        <v>3</v>
      </c>
      <c r="J17" s="24">
        <v>3985</v>
      </c>
      <c r="K17" s="25">
        <v>1.7</v>
      </c>
      <c r="L17" s="27">
        <v>1.302</v>
      </c>
      <c r="M17" s="25">
        <f t="shared" si="4"/>
        <v>1296.5999999999999</v>
      </c>
      <c r="N17" s="1">
        <v>50</v>
      </c>
      <c r="O17" s="25">
        <f t="shared" si="5"/>
        <v>150</v>
      </c>
      <c r="P17" s="28">
        <f t="shared" si="6"/>
        <v>1446.6</v>
      </c>
      <c r="Q17" s="25">
        <f t="shared" si="7"/>
        <v>785.8</v>
      </c>
      <c r="R17" s="28">
        <f t="shared" si="8"/>
        <v>876.7</v>
      </c>
      <c r="S17" s="1">
        <f t="shared" si="9"/>
        <v>1191.8</v>
      </c>
      <c r="T17" s="28">
        <f t="shared" si="10"/>
        <v>1329.7</v>
      </c>
      <c r="U17" s="29"/>
      <c r="V17" s="30">
        <v>2</v>
      </c>
      <c r="W17" s="30">
        <v>0</v>
      </c>
      <c r="X17" s="30">
        <v>1</v>
      </c>
      <c r="Y17" s="30">
        <v>3</v>
      </c>
      <c r="Z17" s="31">
        <f t="shared" si="11"/>
        <v>0</v>
      </c>
    </row>
    <row r="18" spans="1:26" ht="30">
      <c r="A18" s="23" t="s">
        <v>26</v>
      </c>
      <c r="B18" s="24">
        <v>2739</v>
      </c>
      <c r="C18" s="24">
        <v>49</v>
      </c>
      <c r="D18" s="1">
        <f>ROUND(12.254-(B18/1000),1)</f>
        <v>9.5</v>
      </c>
      <c r="E18" s="1">
        <f t="shared" si="1"/>
        <v>2</v>
      </c>
      <c r="F18" s="1">
        <f t="shared" si="12"/>
        <v>0</v>
      </c>
      <c r="G18" s="1">
        <f t="shared" si="2"/>
        <v>0</v>
      </c>
      <c r="H18" s="1">
        <f>ROUND(D18/20,4)+0.5</f>
        <v>0.97499999999999998</v>
      </c>
      <c r="I18" s="25">
        <f t="shared" si="0"/>
        <v>2.9750000000000001</v>
      </c>
      <c r="J18" s="24">
        <v>3985</v>
      </c>
      <c r="K18" s="25">
        <v>1.7</v>
      </c>
      <c r="L18" s="27">
        <v>1.302</v>
      </c>
      <c r="M18" s="25">
        <f t="shared" si="4"/>
        <v>1285.8</v>
      </c>
      <c r="N18" s="1">
        <v>50</v>
      </c>
      <c r="O18" s="25">
        <f t="shared" si="5"/>
        <v>148.75</v>
      </c>
      <c r="P18" s="28">
        <f t="shared" si="6"/>
        <v>1434.6</v>
      </c>
      <c r="Q18" s="25">
        <f t="shared" si="7"/>
        <v>779.3</v>
      </c>
      <c r="R18" s="28">
        <f t="shared" si="8"/>
        <v>869.5</v>
      </c>
      <c r="S18" s="1">
        <f t="shared" si="9"/>
        <v>1181.9000000000001</v>
      </c>
      <c r="T18" s="28">
        <f t="shared" si="10"/>
        <v>1318.6</v>
      </c>
      <c r="U18" s="29"/>
      <c r="V18" s="30">
        <v>2</v>
      </c>
      <c r="W18" s="30">
        <v>0</v>
      </c>
      <c r="X18" s="30">
        <v>1</v>
      </c>
      <c r="Y18" s="30">
        <v>3</v>
      </c>
      <c r="Z18" s="31">
        <f t="shared" si="11"/>
        <v>2.4999999999999911E-2</v>
      </c>
    </row>
    <row r="19" spans="1:26" ht="30">
      <c r="A19" s="23" t="s">
        <v>20</v>
      </c>
      <c r="B19" s="24">
        <v>1406</v>
      </c>
      <c r="C19" s="24">
        <v>71</v>
      </c>
      <c r="D19" s="1">
        <f>ROUND(7.001-(B19/1000),1)</f>
        <v>5.6</v>
      </c>
      <c r="E19" s="1">
        <v>2</v>
      </c>
      <c r="F19" s="1">
        <f t="shared" si="12"/>
        <v>1</v>
      </c>
      <c r="G19" s="1">
        <f t="shared" si="2"/>
        <v>1</v>
      </c>
      <c r="H19" s="1">
        <v>1</v>
      </c>
      <c r="I19" s="25">
        <f t="shared" si="0"/>
        <v>4</v>
      </c>
      <c r="J19" s="24">
        <v>3985</v>
      </c>
      <c r="K19" s="25">
        <v>2.2000000000000002</v>
      </c>
      <c r="L19" s="27">
        <v>1.302</v>
      </c>
      <c r="M19" s="25">
        <f t="shared" si="4"/>
        <v>2237.3000000000002</v>
      </c>
      <c r="N19" s="1">
        <v>50</v>
      </c>
      <c r="O19" s="25">
        <f t="shared" si="5"/>
        <v>200</v>
      </c>
      <c r="P19" s="28">
        <f t="shared" si="6"/>
        <v>2437.3000000000002</v>
      </c>
      <c r="Q19" s="25">
        <f t="shared" si="7"/>
        <v>1355.9</v>
      </c>
      <c r="R19" s="28">
        <f t="shared" si="8"/>
        <v>1477.1</v>
      </c>
      <c r="S19" s="1">
        <f t="shared" si="9"/>
        <v>2056.5</v>
      </c>
      <c r="T19" s="28">
        <f t="shared" si="10"/>
        <v>2240.3000000000002</v>
      </c>
      <c r="U19" s="29"/>
      <c r="V19" s="30">
        <v>2</v>
      </c>
      <c r="W19" s="30">
        <v>0</v>
      </c>
      <c r="X19" s="30">
        <v>1</v>
      </c>
      <c r="Y19" s="30">
        <v>3</v>
      </c>
      <c r="Z19" s="31">
        <f t="shared" si="11"/>
        <v>-1</v>
      </c>
    </row>
    <row r="20" spans="1:26" ht="30">
      <c r="A20" s="23" t="s">
        <v>30</v>
      </c>
      <c r="B20" s="24">
        <v>1996</v>
      </c>
      <c r="C20" s="24">
        <v>47</v>
      </c>
      <c r="D20" s="1">
        <f>ROUND(9.629-(B20/1000),1)</f>
        <v>7.6</v>
      </c>
      <c r="E20" s="1">
        <v>2</v>
      </c>
      <c r="F20" s="1">
        <f t="shared" si="12"/>
        <v>0</v>
      </c>
      <c r="G20" s="1">
        <f t="shared" si="2"/>
        <v>0</v>
      </c>
      <c r="H20" s="1">
        <v>1</v>
      </c>
      <c r="I20" s="25">
        <f t="shared" si="0"/>
        <v>3</v>
      </c>
      <c r="J20" s="24">
        <v>3985</v>
      </c>
      <c r="K20" s="25">
        <v>2.2000000000000002</v>
      </c>
      <c r="L20" s="27">
        <v>1.302</v>
      </c>
      <c r="M20" s="25">
        <f t="shared" si="4"/>
        <v>1678</v>
      </c>
      <c r="N20" s="1">
        <v>50</v>
      </c>
      <c r="O20" s="25">
        <f t="shared" si="5"/>
        <v>150</v>
      </c>
      <c r="P20" s="28">
        <f t="shared" si="6"/>
        <v>1828</v>
      </c>
      <c r="Q20" s="25">
        <f t="shared" si="7"/>
        <v>1017</v>
      </c>
      <c r="R20" s="28">
        <f t="shared" si="8"/>
        <v>1107.9000000000001</v>
      </c>
      <c r="S20" s="1">
        <f t="shared" si="9"/>
        <v>1542.4</v>
      </c>
      <c r="T20" s="28">
        <f t="shared" si="10"/>
        <v>1680.3</v>
      </c>
      <c r="U20" s="29"/>
      <c r="V20" s="30">
        <v>2</v>
      </c>
      <c r="W20" s="30">
        <v>0</v>
      </c>
      <c r="X20" s="30">
        <v>1</v>
      </c>
      <c r="Y20" s="30">
        <v>3</v>
      </c>
      <c r="Z20" s="31">
        <f t="shared" si="11"/>
        <v>0</v>
      </c>
    </row>
    <row r="21" spans="1:26" ht="30">
      <c r="A21" s="23" t="s">
        <v>13</v>
      </c>
      <c r="B21" s="24">
        <v>6273</v>
      </c>
      <c r="C21" s="24">
        <v>150</v>
      </c>
      <c r="D21" s="1">
        <f>ROUND(28.188-(B21/1000),1)</f>
        <v>21.9</v>
      </c>
      <c r="E21" s="1">
        <f t="shared" si="1"/>
        <v>4</v>
      </c>
      <c r="F21" s="1">
        <f t="shared" si="12"/>
        <v>2</v>
      </c>
      <c r="G21" s="1">
        <f t="shared" si="2"/>
        <v>2</v>
      </c>
      <c r="H21" s="1">
        <f t="shared" si="3"/>
        <v>1</v>
      </c>
      <c r="I21" s="25">
        <f t="shared" si="0"/>
        <v>7</v>
      </c>
      <c r="J21" s="24">
        <v>3985</v>
      </c>
      <c r="K21" s="25">
        <v>1.7</v>
      </c>
      <c r="L21" s="27">
        <v>1.302</v>
      </c>
      <c r="M21" s="25">
        <f t="shared" si="4"/>
        <v>3025.4</v>
      </c>
      <c r="N21" s="1">
        <v>50</v>
      </c>
      <c r="O21" s="25">
        <f t="shared" si="5"/>
        <v>350</v>
      </c>
      <c r="P21" s="28">
        <f t="shared" si="6"/>
        <v>3375.4</v>
      </c>
      <c r="Q21" s="25">
        <f t="shared" si="7"/>
        <v>1833.6</v>
      </c>
      <c r="R21" s="28">
        <f t="shared" si="8"/>
        <v>2045.7</v>
      </c>
      <c r="S21" s="1">
        <f t="shared" si="9"/>
        <v>2781</v>
      </c>
      <c r="T21" s="28">
        <f t="shared" si="10"/>
        <v>3102.7</v>
      </c>
      <c r="U21" s="29"/>
      <c r="V21" s="30">
        <v>4</v>
      </c>
      <c r="W21" s="30">
        <v>2</v>
      </c>
      <c r="X21" s="30">
        <v>1</v>
      </c>
      <c r="Y21" s="30">
        <v>7</v>
      </c>
      <c r="Z21" s="31">
        <f t="shared" si="11"/>
        <v>0</v>
      </c>
    </row>
    <row r="22" spans="1:26" ht="30">
      <c r="A22" s="23" t="s">
        <v>10</v>
      </c>
      <c r="B22" s="24">
        <v>7224</v>
      </c>
      <c r="C22" s="24">
        <v>298</v>
      </c>
      <c r="D22" s="1">
        <f>ROUND(32.968-(B22/1000),1)</f>
        <v>25.7</v>
      </c>
      <c r="E22" s="1">
        <f t="shared" si="1"/>
        <v>5</v>
      </c>
      <c r="F22" s="1">
        <f t="shared" si="12"/>
        <v>3</v>
      </c>
      <c r="G22" s="1">
        <f t="shared" si="2"/>
        <v>3</v>
      </c>
      <c r="H22" s="1">
        <f t="shared" si="3"/>
        <v>1</v>
      </c>
      <c r="I22" s="25">
        <f t="shared" si="0"/>
        <v>9</v>
      </c>
      <c r="J22" s="24">
        <v>3985</v>
      </c>
      <c r="K22" s="25">
        <v>1.7</v>
      </c>
      <c r="L22" s="27">
        <v>1.302</v>
      </c>
      <c r="M22" s="25">
        <f t="shared" si="4"/>
        <v>3889.8</v>
      </c>
      <c r="N22" s="1">
        <v>50</v>
      </c>
      <c r="O22" s="25">
        <f t="shared" si="5"/>
        <v>450</v>
      </c>
      <c r="P22" s="28">
        <f t="shared" si="6"/>
        <v>4339.8</v>
      </c>
      <c r="Q22" s="25">
        <f t="shared" si="7"/>
        <v>2357.5</v>
      </c>
      <c r="R22" s="28">
        <f t="shared" si="8"/>
        <v>2630.2</v>
      </c>
      <c r="S22" s="1">
        <f t="shared" si="9"/>
        <v>3575.5</v>
      </c>
      <c r="T22" s="28">
        <f t="shared" si="10"/>
        <v>3989.1</v>
      </c>
      <c r="U22" s="29"/>
      <c r="V22" s="30">
        <v>5</v>
      </c>
      <c r="W22" s="30">
        <v>3</v>
      </c>
      <c r="X22" s="30">
        <v>1</v>
      </c>
      <c r="Y22" s="30">
        <v>9</v>
      </c>
      <c r="Z22" s="31">
        <f t="shared" si="11"/>
        <v>0</v>
      </c>
    </row>
    <row r="23" spans="1:26" ht="30">
      <c r="A23" s="23" t="s">
        <v>17</v>
      </c>
      <c r="B23" s="24">
        <v>5094</v>
      </c>
      <c r="C23" s="24">
        <v>134</v>
      </c>
      <c r="D23" s="1">
        <f>ROUND(24.561-(B23/1000),1)</f>
        <v>19.5</v>
      </c>
      <c r="E23" s="1">
        <f t="shared" si="1"/>
        <v>3</v>
      </c>
      <c r="F23" s="1">
        <f t="shared" si="12"/>
        <v>1</v>
      </c>
      <c r="G23" s="1">
        <f t="shared" si="2"/>
        <v>1</v>
      </c>
      <c r="H23" s="1">
        <f t="shared" si="3"/>
        <v>1</v>
      </c>
      <c r="I23" s="25">
        <f t="shared" si="0"/>
        <v>5</v>
      </c>
      <c r="J23" s="24">
        <v>3985</v>
      </c>
      <c r="K23" s="25">
        <v>2.2000000000000002</v>
      </c>
      <c r="L23" s="27">
        <v>1.302</v>
      </c>
      <c r="M23" s="25">
        <f t="shared" si="4"/>
        <v>2796.6</v>
      </c>
      <c r="N23" s="1">
        <v>50</v>
      </c>
      <c r="O23" s="25">
        <f t="shared" si="5"/>
        <v>250</v>
      </c>
      <c r="P23" s="28">
        <f t="shared" si="6"/>
        <v>3046.6</v>
      </c>
      <c r="Q23" s="25">
        <f t="shared" si="7"/>
        <v>1694.9</v>
      </c>
      <c r="R23" s="28">
        <f t="shared" si="8"/>
        <v>1846.4</v>
      </c>
      <c r="S23" s="1">
        <f t="shared" si="9"/>
        <v>2570.6</v>
      </c>
      <c r="T23" s="28">
        <f t="shared" si="10"/>
        <v>2800.4</v>
      </c>
      <c r="U23" s="29"/>
      <c r="V23" s="30">
        <v>3</v>
      </c>
      <c r="W23" s="30">
        <v>1</v>
      </c>
      <c r="X23" s="30">
        <v>1</v>
      </c>
      <c r="Y23" s="30">
        <v>5</v>
      </c>
      <c r="Z23" s="31">
        <f t="shared" si="11"/>
        <v>0</v>
      </c>
    </row>
    <row r="24" spans="1:26" ht="30">
      <c r="A24" s="23" t="s">
        <v>1</v>
      </c>
      <c r="B24" s="24">
        <v>9039</v>
      </c>
      <c r="C24" s="24">
        <v>200</v>
      </c>
      <c r="D24" s="1">
        <f>ROUND(44.562-(B24/1000),1)</f>
        <v>35.5</v>
      </c>
      <c r="E24" s="1">
        <f t="shared" si="1"/>
        <v>6</v>
      </c>
      <c r="F24" s="1">
        <f t="shared" si="12"/>
        <v>2</v>
      </c>
      <c r="G24" s="1">
        <f t="shared" si="2"/>
        <v>2</v>
      </c>
      <c r="H24" s="1">
        <f t="shared" si="3"/>
        <v>2</v>
      </c>
      <c r="I24" s="25">
        <f t="shared" si="0"/>
        <v>10</v>
      </c>
      <c r="J24" s="24">
        <v>3985</v>
      </c>
      <c r="K24" s="25">
        <v>1.7</v>
      </c>
      <c r="L24" s="27">
        <v>1.302</v>
      </c>
      <c r="M24" s="25">
        <f t="shared" si="4"/>
        <v>4322</v>
      </c>
      <c r="N24" s="1">
        <v>50</v>
      </c>
      <c r="O24" s="25">
        <f t="shared" si="5"/>
        <v>500</v>
      </c>
      <c r="P24" s="28">
        <f t="shared" si="6"/>
        <v>4822</v>
      </c>
      <c r="Q24" s="25">
        <f t="shared" si="7"/>
        <v>2619.4</v>
      </c>
      <c r="R24" s="28">
        <f t="shared" si="8"/>
        <v>2922.4</v>
      </c>
      <c r="S24" s="1">
        <f t="shared" si="9"/>
        <v>3972.8</v>
      </c>
      <c r="T24" s="28">
        <f t="shared" si="10"/>
        <v>4432.3999999999996</v>
      </c>
      <c r="U24" s="29"/>
      <c r="V24" s="30">
        <v>6</v>
      </c>
      <c r="W24" s="30">
        <v>2</v>
      </c>
      <c r="X24" s="30">
        <v>2</v>
      </c>
      <c r="Y24" s="30">
        <v>10</v>
      </c>
      <c r="Z24" s="31">
        <f t="shared" si="11"/>
        <v>0</v>
      </c>
    </row>
    <row r="25" spans="1:26" ht="30">
      <c r="A25" s="23" t="s">
        <v>9</v>
      </c>
      <c r="B25" s="24">
        <v>5009</v>
      </c>
      <c r="C25" s="24">
        <v>72</v>
      </c>
      <c r="D25" s="1">
        <f>ROUND(26.0556-(B25/1000),1)</f>
        <v>21</v>
      </c>
      <c r="E25" s="1">
        <f t="shared" si="1"/>
        <v>3</v>
      </c>
      <c r="F25" s="1">
        <f t="shared" si="12"/>
        <v>1</v>
      </c>
      <c r="G25" s="1">
        <f t="shared" si="2"/>
        <v>1</v>
      </c>
      <c r="H25" s="1">
        <f t="shared" si="3"/>
        <v>1</v>
      </c>
      <c r="I25" s="25">
        <f t="shared" si="0"/>
        <v>5</v>
      </c>
      <c r="J25" s="24">
        <v>3985</v>
      </c>
      <c r="K25" s="25">
        <v>1.7</v>
      </c>
      <c r="L25" s="27">
        <v>1.302</v>
      </c>
      <c r="M25" s="25">
        <f t="shared" si="4"/>
        <v>2161</v>
      </c>
      <c r="N25" s="1">
        <v>50</v>
      </c>
      <c r="O25" s="25">
        <f t="shared" si="5"/>
        <v>250</v>
      </c>
      <c r="P25" s="28">
        <f t="shared" si="6"/>
        <v>2411</v>
      </c>
      <c r="Q25" s="25">
        <f t="shared" si="7"/>
        <v>1309.7</v>
      </c>
      <c r="R25" s="28">
        <f t="shared" si="8"/>
        <v>1461.2</v>
      </c>
      <c r="S25" s="1">
        <f t="shared" si="9"/>
        <v>1986.4</v>
      </c>
      <c r="T25" s="28">
        <f t="shared" si="10"/>
        <v>2216.1999999999998</v>
      </c>
      <c r="U25" s="29"/>
      <c r="V25" s="30">
        <v>3</v>
      </c>
      <c r="W25" s="30">
        <v>1</v>
      </c>
      <c r="X25" s="30">
        <v>1</v>
      </c>
      <c r="Y25" s="30">
        <v>5</v>
      </c>
      <c r="Z25" s="31">
        <f t="shared" si="11"/>
        <v>0</v>
      </c>
    </row>
    <row r="26" spans="1:26" ht="30">
      <c r="A26" s="23" t="s">
        <v>18</v>
      </c>
      <c r="B26" s="24">
        <v>6003</v>
      </c>
      <c r="C26" s="24">
        <v>129</v>
      </c>
      <c r="D26" s="1">
        <f>ROUND(28.248-(B26/1000),1)</f>
        <v>22.2</v>
      </c>
      <c r="E26" s="1">
        <f t="shared" si="1"/>
        <v>4</v>
      </c>
      <c r="F26" s="1">
        <f t="shared" si="12"/>
        <v>1</v>
      </c>
      <c r="G26" s="1">
        <f t="shared" si="2"/>
        <v>1</v>
      </c>
      <c r="H26" s="1">
        <f t="shared" si="3"/>
        <v>1</v>
      </c>
      <c r="I26" s="25">
        <f t="shared" si="0"/>
        <v>6</v>
      </c>
      <c r="J26" s="24">
        <v>3985</v>
      </c>
      <c r="K26" s="25">
        <v>1.7</v>
      </c>
      <c r="L26" s="27">
        <v>1.302</v>
      </c>
      <c r="M26" s="25">
        <f t="shared" si="4"/>
        <v>2593.1999999999998</v>
      </c>
      <c r="N26" s="1">
        <v>50</v>
      </c>
      <c r="O26" s="25">
        <f t="shared" si="5"/>
        <v>300</v>
      </c>
      <c r="P26" s="28">
        <f t="shared" si="6"/>
        <v>2893.2</v>
      </c>
      <c r="Q26" s="25">
        <f t="shared" si="7"/>
        <v>1571.6</v>
      </c>
      <c r="R26" s="28">
        <f t="shared" si="8"/>
        <v>1753.4</v>
      </c>
      <c r="S26" s="1">
        <f t="shared" si="9"/>
        <v>2383.6999999999998</v>
      </c>
      <c r="T26" s="28">
        <f t="shared" si="10"/>
        <v>2659.5</v>
      </c>
      <c r="U26" s="29"/>
      <c r="V26" s="30">
        <v>4</v>
      </c>
      <c r="W26" s="30">
        <v>1</v>
      </c>
      <c r="X26" s="30">
        <v>1</v>
      </c>
      <c r="Y26" s="30">
        <v>6</v>
      </c>
      <c r="Z26" s="31">
        <f t="shared" si="11"/>
        <v>0</v>
      </c>
    </row>
    <row r="27" spans="1:26" ht="30">
      <c r="A27" s="23" t="s">
        <v>12</v>
      </c>
      <c r="B27" s="24">
        <v>4343</v>
      </c>
      <c r="C27" s="24">
        <v>100</v>
      </c>
      <c r="D27" s="1">
        <f>ROUND(22.628-(B27/1000),1)</f>
        <v>18.3</v>
      </c>
      <c r="E27" s="1">
        <f t="shared" si="1"/>
        <v>3</v>
      </c>
      <c r="F27" s="1">
        <f t="shared" si="12"/>
        <v>1</v>
      </c>
      <c r="G27" s="1">
        <f t="shared" si="2"/>
        <v>1</v>
      </c>
      <c r="H27" s="1">
        <f t="shared" si="3"/>
        <v>1</v>
      </c>
      <c r="I27" s="25">
        <f t="shared" si="0"/>
        <v>5</v>
      </c>
      <c r="J27" s="24">
        <v>3985</v>
      </c>
      <c r="K27" s="25">
        <v>1.7</v>
      </c>
      <c r="L27" s="27">
        <v>1.302</v>
      </c>
      <c r="M27" s="25">
        <f t="shared" si="4"/>
        <v>2161</v>
      </c>
      <c r="N27" s="1">
        <v>50</v>
      </c>
      <c r="O27" s="25">
        <f t="shared" si="5"/>
        <v>250</v>
      </c>
      <c r="P27" s="28">
        <f t="shared" si="6"/>
        <v>2411</v>
      </c>
      <c r="Q27" s="25">
        <f t="shared" si="7"/>
        <v>1309.7</v>
      </c>
      <c r="R27" s="28">
        <f t="shared" si="8"/>
        <v>1461.2</v>
      </c>
      <c r="S27" s="1">
        <f t="shared" si="9"/>
        <v>1986.4</v>
      </c>
      <c r="T27" s="28">
        <f t="shared" si="10"/>
        <v>2216.1999999999998</v>
      </c>
      <c r="U27" s="29"/>
      <c r="V27" s="30">
        <v>3</v>
      </c>
      <c r="W27" s="30">
        <v>1</v>
      </c>
      <c r="X27" s="30">
        <v>1</v>
      </c>
      <c r="Y27" s="30">
        <v>5</v>
      </c>
      <c r="Z27" s="31">
        <f t="shared" si="11"/>
        <v>0</v>
      </c>
    </row>
    <row r="28" spans="1:26" ht="30">
      <c r="A28" s="23" t="s">
        <v>24</v>
      </c>
      <c r="B28" s="24">
        <v>2952</v>
      </c>
      <c r="C28" s="24">
        <v>96</v>
      </c>
      <c r="D28" s="1">
        <f>ROUND(13.881-(B28/1000),1)</f>
        <v>10.9</v>
      </c>
      <c r="E28" s="1">
        <f t="shared" si="1"/>
        <v>2</v>
      </c>
      <c r="F28" s="1">
        <f t="shared" si="12"/>
        <v>1</v>
      </c>
      <c r="G28" s="1">
        <f t="shared" si="2"/>
        <v>1</v>
      </c>
      <c r="H28" s="1">
        <f t="shared" si="3"/>
        <v>1</v>
      </c>
      <c r="I28" s="25">
        <f t="shared" si="0"/>
        <v>4</v>
      </c>
      <c r="J28" s="24">
        <v>3985</v>
      </c>
      <c r="K28" s="25">
        <v>1.7</v>
      </c>
      <c r="L28" s="27">
        <v>1.302</v>
      </c>
      <c r="M28" s="25">
        <f t="shared" si="4"/>
        <v>1728.8</v>
      </c>
      <c r="N28" s="1">
        <v>50</v>
      </c>
      <c r="O28" s="25">
        <f t="shared" si="5"/>
        <v>200</v>
      </c>
      <c r="P28" s="28">
        <f t="shared" si="6"/>
        <v>1928.8</v>
      </c>
      <c r="Q28" s="25">
        <f t="shared" si="7"/>
        <v>1047.8</v>
      </c>
      <c r="R28" s="28">
        <f t="shared" si="8"/>
        <v>1169</v>
      </c>
      <c r="S28" s="1">
        <f t="shared" si="9"/>
        <v>1589.1</v>
      </c>
      <c r="T28" s="28">
        <f t="shared" si="10"/>
        <v>1772.9</v>
      </c>
      <c r="U28" s="29"/>
      <c r="V28" s="30">
        <v>2</v>
      </c>
      <c r="W28" s="30">
        <v>1</v>
      </c>
      <c r="X28" s="30">
        <v>1</v>
      </c>
      <c r="Y28" s="30">
        <v>4</v>
      </c>
      <c r="Z28" s="31">
        <f t="shared" si="11"/>
        <v>0</v>
      </c>
    </row>
    <row r="29" spans="1:26">
      <c r="A29" s="23" t="s">
        <v>34</v>
      </c>
      <c r="B29" s="24">
        <v>63692</v>
      </c>
      <c r="C29" s="24">
        <v>767</v>
      </c>
      <c r="D29" s="1">
        <f>ROUND(357.409-(B29/1000),1)</f>
        <v>293.7</v>
      </c>
      <c r="E29" s="1">
        <f t="shared" ref="E29:E35" si="13">ROUND((B29-C29)/2000,0)</f>
        <v>31</v>
      </c>
      <c r="F29" s="1">
        <f t="shared" si="12"/>
        <v>8</v>
      </c>
      <c r="G29" s="1">
        <f t="shared" si="2"/>
        <v>8</v>
      </c>
      <c r="H29" s="1">
        <f t="shared" si="3"/>
        <v>15</v>
      </c>
      <c r="I29" s="25">
        <f t="shared" si="0"/>
        <v>54</v>
      </c>
      <c r="J29" s="24">
        <v>3985</v>
      </c>
      <c r="K29" s="25">
        <v>1.7</v>
      </c>
      <c r="L29" s="27">
        <v>1.302</v>
      </c>
      <c r="M29" s="25">
        <f t="shared" si="4"/>
        <v>23338.799999999999</v>
      </c>
      <c r="N29" s="1">
        <v>50</v>
      </c>
      <c r="O29" s="25">
        <f t="shared" si="5"/>
        <v>2700</v>
      </c>
      <c r="P29" s="28">
        <f t="shared" si="6"/>
        <v>26038.799999999999</v>
      </c>
      <c r="Q29" s="25">
        <f t="shared" si="7"/>
        <v>14144.7</v>
      </c>
      <c r="R29" s="28">
        <f t="shared" si="8"/>
        <v>15781.1</v>
      </c>
      <c r="S29" s="1">
        <f t="shared" si="9"/>
        <v>21453.1</v>
      </c>
      <c r="T29" s="28">
        <f>ROUND(O29*$T$38/100+S29,1)+0.2</f>
        <v>23935.200000000001</v>
      </c>
      <c r="U29" s="29"/>
      <c r="V29" s="30">
        <v>31</v>
      </c>
      <c r="W29" s="30">
        <v>8</v>
      </c>
      <c r="X29" s="30">
        <v>15</v>
      </c>
      <c r="Y29" s="30">
        <v>54</v>
      </c>
      <c r="Z29" s="31">
        <f t="shared" si="11"/>
        <v>0</v>
      </c>
    </row>
    <row r="30" spans="1:26">
      <c r="A30" s="23" t="s">
        <v>14</v>
      </c>
      <c r="B30" s="24">
        <v>33832</v>
      </c>
      <c r="C30" s="24">
        <v>393</v>
      </c>
      <c r="D30" s="1">
        <f>ROUND(188.42-(B30/1000),1)</f>
        <v>154.6</v>
      </c>
      <c r="E30" s="1">
        <f t="shared" si="13"/>
        <v>17</v>
      </c>
      <c r="F30" s="1">
        <f>ROUND(C30/100,0)</f>
        <v>4</v>
      </c>
      <c r="G30" s="1">
        <f t="shared" si="2"/>
        <v>4</v>
      </c>
      <c r="H30" s="1">
        <f t="shared" si="3"/>
        <v>8</v>
      </c>
      <c r="I30" s="25">
        <f t="shared" si="0"/>
        <v>29</v>
      </c>
      <c r="J30" s="24">
        <v>3985</v>
      </c>
      <c r="K30" s="25">
        <v>2.2000000000000002</v>
      </c>
      <c r="L30" s="27">
        <v>1.302</v>
      </c>
      <c r="M30" s="25">
        <f t="shared" si="4"/>
        <v>16220.2</v>
      </c>
      <c r="N30" s="1">
        <v>50</v>
      </c>
      <c r="O30" s="25">
        <f t="shared" si="5"/>
        <v>1450</v>
      </c>
      <c r="P30" s="28">
        <f t="shared" si="6"/>
        <v>17670.2</v>
      </c>
      <c r="Q30" s="25">
        <f t="shared" si="7"/>
        <v>9830.4</v>
      </c>
      <c r="R30" s="28">
        <f t="shared" si="8"/>
        <v>10709.2</v>
      </c>
      <c r="S30" s="1">
        <f t="shared" si="9"/>
        <v>14909.7</v>
      </c>
      <c r="T30" s="28">
        <f>ROUND(O30*$T$38/100+S30,1)+0.1</f>
        <v>16242.6</v>
      </c>
      <c r="U30" s="29"/>
      <c r="V30" s="30">
        <v>17</v>
      </c>
      <c r="W30" s="30">
        <v>4</v>
      </c>
      <c r="X30" s="30">
        <v>8</v>
      </c>
      <c r="Y30" s="30">
        <v>29</v>
      </c>
      <c r="Z30" s="31">
        <f t="shared" si="11"/>
        <v>0</v>
      </c>
    </row>
    <row r="31" spans="1:26">
      <c r="A31" s="23" t="s">
        <v>3</v>
      </c>
      <c r="B31" s="24">
        <v>14792</v>
      </c>
      <c r="C31" s="24">
        <v>198</v>
      </c>
      <c r="D31" s="1">
        <f>ROUND(73.416-(B31/1000),1)</f>
        <v>58.6</v>
      </c>
      <c r="E31" s="1">
        <f t="shared" si="13"/>
        <v>7</v>
      </c>
      <c r="F31" s="1">
        <f t="shared" si="12"/>
        <v>2</v>
      </c>
      <c r="G31" s="1">
        <f t="shared" si="2"/>
        <v>2</v>
      </c>
      <c r="H31" s="1">
        <f t="shared" si="3"/>
        <v>3</v>
      </c>
      <c r="I31" s="25">
        <f t="shared" si="0"/>
        <v>12</v>
      </c>
      <c r="J31" s="24">
        <v>3985</v>
      </c>
      <c r="K31" s="25">
        <v>1.7</v>
      </c>
      <c r="L31" s="27">
        <v>1.302</v>
      </c>
      <c r="M31" s="25">
        <f t="shared" si="4"/>
        <v>5186.3999999999996</v>
      </c>
      <c r="N31" s="1">
        <v>50</v>
      </c>
      <c r="O31" s="25">
        <f t="shared" si="5"/>
        <v>600</v>
      </c>
      <c r="P31" s="28">
        <f t="shared" si="6"/>
        <v>5786.4</v>
      </c>
      <c r="Q31" s="25">
        <f t="shared" si="7"/>
        <v>3143.3</v>
      </c>
      <c r="R31" s="28">
        <f t="shared" si="8"/>
        <v>3506.9</v>
      </c>
      <c r="S31" s="1">
        <f t="shared" si="9"/>
        <v>4767.3999999999996</v>
      </c>
      <c r="T31" s="28">
        <f t="shared" si="10"/>
        <v>5318.9</v>
      </c>
      <c r="U31" s="29"/>
      <c r="V31" s="30">
        <v>7</v>
      </c>
      <c r="W31" s="30">
        <v>2</v>
      </c>
      <c r="X31" s="30">
        <v>3</v>
      </c>
      <c r="Y31" s="30">
        <v>12</v>
      </c>
      <c r="Z31" s="31">
        <f t="shared" si="11"/>
        <v>0</v>
      </c>
    </row>
    <row r="32" spans="1:26">
      <c r="A32" s="23" t="s">
        <v>25</v>
      </c>
      <c r="B32" s="24">
        <v>8209</v>
      </c>
      <c r="C32" s="24">
        <v>99</v>
      </c>
      <c r="D32" s="1">
        <f>ROUND(39.613-(B32/1000),1)</f>
        <v>31.4</v>
      </c>
      <c r="E32" s="1">
        <f t="shared" si="13"/>
        <v>4</v>
      </c>
      <c r="F32" s="1">
        <f t="shared" si="12"/>
        <v>1</v>
      </c>
      <c r="G32" s="1">
        <f t="shared" si="2"/>
        <v>1</v>
      </c>
      <c r="H32" s="1">
        <f t="shared" si="3"/>
        <v>2</v>
      </c>
      <c r="I32" s="25">
        <f t="shared" si="0"/>
        <v>7</v>
      </c>
      <c r="J32" s="24">
        <v>3985</v>
      </c>
      <c r="K32" s="25">
        <v>1.7</v>
      </c>
      <c r="L32" s="27">
        <v>1.302</v>
      </c>
      <c r="M32" s="25">
        <f t="shared" si="4"/>
        <v>3025.4</v>
      </c>
      <c r="N32" s="1">
        <v>50</v>
      </c>
      <c r="O32" s="25">
        <f t="shared" si="5"/>
        <v>350</v>
      </c>
      <c r="P32" s="28">
        <f t="shared" si="6"/>
        <v>3375.4</v>
      </c>
      <c r="Q32" s="25">
        <f t="shared" si="7"/>
        <v>1833.6</v>
      </c>
      <c r="R32" s="28">
        <f t="shared" si="8"/>
        <v>2045.7</v>
      </c>
      <c r="S32" s="1">
        <f t="shared" si="9"/>
        <v>2781</v>
      </c>
      <c r="T32" s="28">
        <f t="shared" si="10"/>
        <v>3102.7</v>
      </c>
      <c r="U32" s="29"/>
      <c r="V32" s="30">
        <v>4</v>
      </c>
      <c r="W32" s="30">
        <v>1</v>
      </c>
      <c r="X32" s="30">
        <v>2</v>
      </c>
      <c r="Y32" s="30">
        <v>7</v>
      </c>
      <c r="Z32" s="31">
        <f t="shared" si="11"/>
        <v>0</v>
      </c>
    </row>
    <row r="33" spans="1:26">
      <c r="A33" s="23" t="s">
        <v>11</v>
      </c>
      <c r="B33" s="24">
        <v>7808</v>
      </c>
      <c r="C33" s="24">
        <v>51</v>
      </c>
      <c r="D33" s="1">
        <f>ROUND(38.006-(B33/1000),1)</f>
        <v>30.2</v>
      </c>
      <c r="E33" s="1">
        <f t="shared" si="13"/>
        <v>4</v>
      </c>
      <c r="F33" s="1">
        <v>1</v>
      </c>
      <c r="G33" s="1">
        <f t="shared" si="2"/>
        <v>1</v>
      </c>
      <c r="H33" s="1">
        <f t="shared" si="3"/>
        <v>2</v>
      </c>
      <c r="I33" s="25">
        <f t="shared" si="0"/>
        <v>7</v>
      </c>
      <c r="J33" s="24">
        <v>3985</v>
      </c>
      <c r="K33" s="25">
        <v>1.7</v>
      </c>
      <c r="L33" s="27">
        <v>1.302</v>
      </c>
      <c r="M33" s="25">
        <f t="shared" si="4"/>
        <v>3025.4</v>
      </c>
      <c r="N33" s="1">
        <v>50</v>
      </c>
      <c r="O33" s="25">
        <f t="shared" si="5"/>
        <v>350</v>
      </c>
      <c r="P33" s="28">
        <f t="shared" si="6"/>
        <v>3375.4</v>
      </c>
      <c r="Q33" s="25">
        <f t="shared" si="7"/>
        <v>1833.6</v>
      </c>
      <c r="R33" s="28">
        <f t="shared" si="8"/>
        <v>2045.7</v>
      </c>
      <c r="S33" s="1">
        <f t="shared" si="9"/>
        <v>2781</v>
      </c>
      <c r="T33" s="28">
        <f t="shared" si="10"/>
        <v>3102.7</v>
      </c>
      <c r="U33" s="29"/>
      <c r="V33" s="30">
        <v>4</v>
      </c>
      <c r="W33" s="30">
        <v>0</v>
      </c>
      <c r="X33" s="30">
        <v>2</v>
      </c>
      <c r="Y33" s="30">
        <v>6</v>
      </c>
      <c r="Z33" s="31">
        <f t="shared" si="11"/>
        <v>-1</v>
      </c>
    </row>
    <row r="34" spans="1:26">
      <c r="A34" s="23" t="s">
        <v>29</v>
      </c>
      <c r="B34" s="24">
        <v>6275</v>
      </c>
      <c r="C34" s="24">
        <v>55</v>
      </c>
      <c r="D34" s="1">
        <f>ROUND(31.37-(B34/1000),1)</f>
        <v>25.1</v>
      </c>
      <c r="E34" s="1">
        <f t="shared" si="13"/>
        <v>3</v>
      </c>
      <c r="F34" s="1">
        <v>1</v>
      </c>
      <c r="G34" s="1">
        <f t="shared" si="2"/>
        <v>1</v>
      </c>
      <c r="H34" s="1">
        <f t="shared" si="3"/>
        <v>1</v>
      </c>
      <c r="I34" s="25">
        <f t="shared" si="0"/>
        <v>5</v>
      </c>
      <c r="J34" s="24">
        <v>3985</v>
      </c>
      <c r="K34" s="25">
        <v>1.7</v>
      </c>
      <c r="L34" s="27">
        <v>1.302</v>
      </c>
      <c r="M34" s="25">
        <f t="shared" si="4"/>
        <v>2161</v>
      </c>
      <c r="N34" s="1">
        <v>50</v>
      </c>
      <c r="O34" s="25">
        <f t="shared" si="5"/>
        <v>250</v>
      </c>
      <c r="P34" s="28">
        <f t="shared" si="6"/>
        <v>2411</v>
      </c>
      <c r="Q34" s="25">
        <f t="shared" si="7"/>
        <v>1309.7</v>
      </c>
      <c r="R34" s="28">
        <f t="shared" si="8"/>
        <v>1461.2</v>
      </c>
      <c r="S34" s="1">
        <f t="shared" si="9"/>
        <v>1986.4</v>
      </c>
      <c r="T34" s="28">
        <f t="shared" si="10"/>
        <v>2216.1999999999998</v>
      </c>
      <c r="U34" s="29"/>
      <c r="V34" s="30">
        <v>3</v>
      </c>
      <c r="W34" s="30">
        <v>0</v>
      </c>
      <c r="X34" s="30">
        <v>1</v>
      </c>
      <c r="Y34" s="30">
        <v>4</v>
      </c>
      <c r="Z34" s="31">
        <f t="shared" si="11"/>
        <v>-1</v>
      </c>
    </row>
    <row r="35" spans="1:26">
      <c r="A35" s="23" t="s">
        <v>33</v>
      </c>
      <c r="B35" s="24">
        <v>373</v>
      </c>
      <c r="C35" s="33"/>
      <c r="D35" s="1">
        <f>ROUND(2.53-(B35/1000),1)</f>
        <v>2.2000000000000002</v>
      </c>
      <c r="E35" s="1">
        <f t="shared" si="13"/>
        <v>0</v>
      </c>
      <c r="F35" s="1">
        <f t="shared" si="12"/>
        <v>0</v>
      </c>
      <c r="G35" s="1">
        <f t="shared" si="2"/>
        <v>0</v>
      </c>
      <c r="H35" s="1">
        <v>1</v>
      </c>
      <c r="I35" s="25">
        <f t="shared" si="0"/>
        <v>1</v>
      </c>
      <c r="J35" s="24">
        <v>3985</v>
      </c>
      <c r="K35" s="25">
        <v>3</v>
      </c>
      <c r="L35" s="27">
        <v>1.302</v>
      </c>
      <c r="M35" s="25">
        <f t="shared" si="4"/>
        <v>762.7</v>
      </c>
      <c r="N35" s="1">
        <v>50</v>
      </c>
      <c r="O35" s="25">
        <f t="shared" si="5"/>
        <v>50</v>
      </c>
      <c r="P35" s="28">
        <f t="shared" si="6"/>
        <v>812.7</v>
      </c>
      <c r="Q35" s="25">
        <f t="shared" si="7"/>
        <v>462.2</v>
      </c>
      <c r="R35" s="28">
        <f t="shared" si="8"/>
        <v>492.5</v>
      </c>
      <c r="S35" s="1">
        <f t="shared" si="9"/>
        <v>701.1</v>
      </c>
      <c r="T35" s="28">
        <f t="shared" si="10"/>
        <v>747.1</v>
      </c>
      <c r="U35" s="29"/>
      <c r="V35" s="30">
        <v>0</v>
      </c>
      <c r="W35" s="30">
        <v>0</v>
      </c>
      <c r="X35" s="30">
        <v>1</v>
      </c>
      <c r="Y35" s="30">
        <v>1</v>
      </c>
      <c r="Z35" s="31">
        <f t="shared" si="11"/>
        <v>0</v>
      </c>
    </row>
    <row r="36" spans="1:26" s="40" customFormat="1" ht="19.149999999999999" customHeight="1">
      <c r="A36" s="34" t="s">
        <v>28</v>
      </c>
      <c r="B36" s="35">
        <f>SUM(B10:B35)</f>
        <v>221918</v>
      </c>
      <c r="C36" s="35">
        <f t="shared" ref="C36:I36" si="14">SUM(C10:C35)</f>
        <v>3765</v>
      </c>
      <c r="D36" s="36">
        <f t="shared" si="14"/>
        <v>926.80000000000018</v>
      </c>
      <c r="E36" s="35">
        <f t="shared" si="14"/>
        <v>126</v>
      </c>
      <c r="F36" s="36">
        <f t="shared" si="14"/>
        <v>39</v>
      </c>
      <c r="G36" s="36"/>
      <c r="H36" s="36">
        <f t="shared" si="14"/>
        <v>52.975000000000001</v>
      </c>
      <c r="I36" s="36">
        <f t="shared" si="14"/>
        <v>217.97499999999999</v>
      </c>
      <c r="J36" s="36"/>
      <c r="K36" s="36"/>
      <c r="L36" s="36"/>
      <c r="M36" s="37">
        <f t="shared" ref="M36:T36" si="15">SUM(M10:M35)</f>
        <v>99751.199999999968</v>
      </c>
      <c r="N36" s="37"/>
      <c r="O36" s="37">
        <f t="shared" si="15"/>
        <v>10898.75</v>
      </c>
      <c r="P36" s="37">
        <f>SUM(P10:P35)</f>
        <v>110649.99999999997</v>
      </c>
      <c r="Q36" s="37">
        <f t="shared" si="15"/>
        <v>60455.5</v>
      </c>
      <c r="R36" s="37">
        <f t="shared" si="15"/>
        <v>67060.500000000015</v>
      </c>
      <c r="S36" s="37">
        <f t="shared" si="15"/>
        <v>91691.7</v>
      </c>
      <c r="T36" s="37">
        <f t="shared" si="15"/>
        <v>101709.9</v>
      </c>
      <c r="U36" s="38"/>
      <c r="V36" s="39">
        <v>126</v>
      </c>
      <c r="W36" s="39">
        <v>33</v>
      </c>
      <c r="X36" s="39">
        <v>53</v>
      </c>
      <c r="Y36" s="39">
        <v>212</v>
      </c>
      <c r="Z36" s="31">
        <f>Y36-I36</f>
        <v>-5.9749999999999943</v>
      </c>
    </row>
    <row r="37" spans="1:26">
      <c r="A37" s="3"/>
      <c r="B37" s="41"/>
      <c r="C37" s="41"/>
      <c r="D37" s="41"/>
      <c r="E37" s="41"/>
      <c r="F37" s="41"/>
      <c r="G37" s="41"/>
      <c r="H37" s="41"/>
      <c r="I37" s="41"/>
      <c r="J37" s="42"/>
      <c r="K37" s="4"/>
      <c r="L37" s="4"/>
      <c r="M37" s="4"/>
      <c r="N37" s="4"/>
      <c r="O37" s="4"/>
      <c r="P37" s="5"/>
      <c r="Q37" s="5"/>
      <c r="R37" s="5"/>
      <c r="S37" s="4"/>
      <c r="T37" s="4"/>
      <c r="V37" s="4"/>
      <c r="W37" s="4"/>
      <c r="X37" s="4"/>
      <c r="Y37" s="4"/>
    </row>
    <row r="38" spans="1:26" hidden="1">
      <c r="A38" s="43"/>
      <c r="B38" s="2"/>
      <c r="C38" s="2"/>
      <c r="D38" s="2"/>
      <c r="E38" s="2"/>
      <c r="F38" s="2"/>
      <c r="G38" s="2"/>
      <c r="H38" s="2"/>
      <c r="I38" s="2"/>
      <c r="J38" s="44"/>
      <c r="R38">
        <f>100-39.394032</f>
        <v>60.605967999999997</v>
      </c>
      <c r="T38">
        <f>100-8.079589</f>
        <v>91.920411000000001</v>
      </c>
    </row>
    <row r="39" spans="1:26" hidden="1">
      <c r="A39" s="43"/>
      <c r="B39" s="2"/>
      <c r="C39" s="2"/>
      <c r="D39" s="2"/>
      <c r="E39" s="2"/>
      <c r="F39" s="2"/>
      <c r="G39" s="2"/>
      <c r="H39" s="2"/>
      <c r="I39" s="2"/>
      <c r="J39" s="44"/>
      <c r="P39" s="46"/>
      <c r="R39">
        <v>67060.5</v>
      </c>
      <c r="T39">
        <v>101709.9</v>
      </c>
    </row>
    <row r="40" spans="1:26" hidden="1">
      <c r="A40" s="43"/>
      <c r="B40" s="2"/>
      <c r="C40" s="2"/>
      <c r="D40" s="2"/>
      <c r="E40" s="2"/>
      <c r="F40" s="2"/>
      <c r="G40" s="2"/>
      <c r="H40" s="2"/>
      <c r="I40" s="2"/>
      <c r="J40" s="44"/>
      <c r="R40" s="47">
        <f>R39-R36</f>
        <v>0</v>
      </c>
      <c r="T40" s="47">
        <f>T39-T36</f>
        <v>0</v>
      </c>
    </row>
    <row r="41" spans="1:26" hidden="1">
      <c r="A41" s="43"/>
      <c r="B41" s="2"/>
      <c r="C41" s="2"/>
      <c r="D41" s="2"/>
      <c r="E41" s="2"/>
      <c r="F41" s="2"/>
      <c r="G41" s="2"/>
      <c r="H41" s="2"/>
      <c r="I41" s="2"/>
      <c r="J41" s="44"/>
    </row>
    <row r="42" spans="1:26" ht="15" customHeight="1">
      <c r="A42" s="43"/>
      <c r="B42" s="2"/>
      <c r="C42" s="2"/>
      <c r="D42" s="2"/>
      <c r="E42" s="2"/>
      <c r="F42" s="2"/>
      <c r="G42" s="2"/>
      <c r="H42" s="2"/>
      <c r="I42" s="2"/>
      <c r="J42" s="44"/>
    </row>
    <row r="43" spans="1:26" ht="15" customHeight="1">
      <c r="A43" s="43"/>
      <c r="B43" s="2"/>
      <c r="C43" s="2"/>
      <c r="D43" s="2"/>
      <c r="E43" s="2"/>
      <c r="F43" s="2"/>
      <c r="G43" s="2"/>
      <c r="H43" s="2"/>
      <c r="I43" s="2"/>
      <c r="J43" s="44"/>
    </row>
    <row r="44" spans="1:26" ht="15" customHeight="1">
      <c r="A44" s="43"/>
      <c r="B44" s="2"/>
      <c r="C44" s="2"/>
      <c r="D44" s="2"/>
      <c r="E44" s="2"/>
      <c r="F44" s="2"/>
      <c r="G44" s="2"/>
      <c r="H44" s="2"/>
      <c r="I44" s="2"/>
      <c r="J44" s="44"/>
    </row>
    <row r="45" spans="1:26" ht="15" customHeight="1">
      <c r="A45" s="43"/>
      <c r="B45" s="2"/>
      <c r="C45" s="2"/>
      <c r="D45" s="2"/>
      <c r="E45" s="2"/>
      <c r="F45" s="2"/>
      <c r="G45" s="2"/>
      <c r="H45" s="2"/>
      <c r="I45" s="2"/>
      <c r="J45" s="44"/>
    </row>
    <row r="46" spans="1:26" ht="15" customHeight="1">
      <c r="A46" s="43"/>
      <c r="B46" s="2"/>
      <c r="C46" s="2"/>
      <c r="D46" s="2"/>
      <c r="E46" s="2"/>
      <c r="F46" s="2"/>
      <c r="G46" s="2"/>
      <c r="H46" s="2"/>
      <c r="I46" s="2"/>
      <c r="J46" s="44"/>
    </row>
    <row r="47" spans="1:26" ht="15" customHeight="1">
      <c r="A47" s="43"/>
      <c r="B47" s="2"/>
      <c r="C47" s="2"/>
      <c r="D47" s="2"/>
      <c r="E47" s="2"/>
      <c r="F47" s="2"/>
      <c r="G47" s="2"/>
      <c r="H47" s="2"/>
      <c r="I47" s="2"/>
      <c r="J47" s="44"/>
    </row>
    <row r="48" spans="1:26" ht="15" customHeight="1">
      <c r="A48" s="43"/>
      <c r="B48" s="2"/>
      <c r="C48" s="2"/>
      <c r="D48" s="2"/>
      <c r="E48" s="2"/>
      <c r="F48" s="2"/>
      <c r="G48" s="2"/>
      <c r="H48" s="2"/>
      <c r="I48" s="2"/>
      <c r="J48" s="44"/>
    </row>
    <row r="49" spans="1:10" ht="15" customHeight="1">
      <c r="A49" s="43"/>
      <c r="B49" s="2"/>
      <c r="C49" s="2"/>
      <c r="D49" s="2"/>
      <c r="E49" s="2"/>
      <c r="F49" s="2"/>
      <c r="G49" s="2"/>
      <c r="H49" s="2"/>
      <c r="I49" s="2"/>
      <c r="J49" s="44"/>
    </row>
    <row r="50" spans="1:10" ht="15" customHeight="1">
      <c r="A50" s="43"/>
      <c r="B50" s="2"/>
      <c r="C50" s="2"/>
      <c r="D50" s="2"/>
      <c r="E50" s="2"/>
      <c r="F50" s="2"/>
      <c r="G50" s="2"/>
      <c r="H50" s="2"/>
      <c r="I50" s="2"/>
      <c r="J50" s="44"/>
    </row>
    <row r="51" spans="1:10" ht="15" customHeight="1">
      <c r="A51" s="43"/>
      <c r="B51" s="2"/>
      <c r="C51" s="2"/>
      <c r="D51" s="2"/>
      <c r="E51" s="2"/>
      <c r="F51" s="2"/>
      <c r="G51" s="2"/>
      <c r="H51" s="2"/>
      <c r="I51" s="2"/>
      <c r="J51" s="44"/>
    </row>
    <row r="52" spans="1:10" ht="15" customHeight="1">
      <c r="A52" s="43"/>
      <c r="B52" s="2"/>
      <c r="C52" s="2"/>
      <c r="D52" s="2"/>
      <c r="E52" s="2"/>
      <c r="F52" s="2"/>
      <c r="G52" s="2"/>
      <c r="H52" s="2"/>
      <c r="I52" s="2"/>
      <c r="J52" s="44"/>
    </row>
    <row r="53" spans="1:10" ht="15" customHeight="1">
      <c r="A53" s="43"/>
      <c r="B53" s="2"/>
      <c r="C53" s="2"/>
      <c r="D53" s="2"/>
      <c r="E53" s="2"/>
      <c r="F53" s="2"/>
      <c r="G53" s="2"/>
      <c r="H53" s="2"/>
      <c r="I53" s="2"/>
      <c r="J53" s="44"/>
    </row>
    <row r="54" spans="1:10" ht="15" customHeight="1">
      <c r="A54" s="43"/>
      <c r="B54" s="2"/>
      <c r="C54" s="2"/>
      <c r="D54" s="2"/>
      <c r="E54" s="2"/>
      <c r="F54" s="2"/>
      <c r="G54" s="2"/>
      <c r="H54" s="2"/>
      <c r="I54" s="2"/>
      <c r="J54" s="44"/>
    </row>
    <row r="55" spans="1:10" ht="15" customHeight="1">
      <c r="A55" s="43"/>
      <c r="B55" s="2"/>
      <c r="C55" s="2"/>
      <c r="D55" s="2"/>
      <c r="E55" s="2"/>
      <c r="F55" s="2"/>
      <c r="G55" s="2"/>
      <c r="H55" s="2"/>
      <c r="I55" s="2"/>
      <c r="J55" s="44"/>
    </row>
    <row r="56" spans="1:10" ht="15" customHeight="1">
      <c r="A56" s="43"/>
      <c r="B56" s="2"/>
      <c r="C56" s="2"/>
      <c r="D56" s="2"/>
      <c r="E56" s="2"/>
      <c r="F56" s="2"/>
      <c r="G56" s="2"/>
      <c r="H56" s="2"/>
      <c r="I56" s="2"/>
      <c r="J56" s="44"/>
    </row>
    <row r="57" spans="1:10" ht="15" customHeight="1">
      <c r="A57" s="43"/>
      <c r="B57" s="2"/>
      <c r="C57" s="2"/>
      <c r="D57" s="2"/>
      <c r="E57" s="2"/>
      <c r="F57" s="2"/>
      <c r="G57" s="2"/>
      <c r="H57" s="2"/>
      <c r="I57" s="2"/>
      <c r="J57" s="44"/>
    </row>
    <row r="58" spans="1:10" ht="15" customHeight="1">
      <c r="A58" s="43"/>
      <c r="B58" s="2"/>
      <c r="C58" s="2"/>
      <c r="D58" s="2"/>
      <c r="E58" s="2"/>
      <c r="F58" s="2"/>
      <c r="G58" s="2"/>
      <c r="H58" s="2"/>
      <c r="I58" s="2"/>
      <c r="J58" s="44"/>
    </row>
    <row r="59" spans="1:10" ht="15" customHeight="1">
      <c r="A59" s="43"/>
      <c r="B59" s="2"/>
      <c r="C59" s="2"/>
      <c r="D59" s="2"/>
      <c r="E59" s="2"/>
      <c r="F59" s="2"/>
      <c r="G59" s="2"/>
      <c r="H59" s="2"/>
      <c r="I59" s="2"/>
      <c r="J59" s="44"/>
    </row>
    <row r="60" spans="1:10" ht="15" customHeight="1">
      <c r="A60" s="43"/>
      <c r="B60" s="2"/>
      <c r="C60" s="2"/>
      <c r="D60" s="2"/>
      <c r="E60" s="2"/>
      <c r="F60" s="2"/>
      <c r="G60" s="2"/>
      <c r="H60" s="2"/>
      <c r="I60" s="2"/>
      <c r="J60" s="44"/>
    </row>
    <row r="61" spans="1:10" ht="15" customHeight="1">
      <c r="A61" s="43"/>
      <c r="B61" s="2"/>
      <c r="C61" s="2"/>
      <c r="D61" s="2"/>
      <c r="E61" s="2"/>
      <c r="F61" s="2"/>
      <c r="G61" s="2"/>
      <c r="H61" s="2"/>
      <c r="I61" s="2"/>
      <c r="J61" s="44"/>
    </row>
    <row r="62" spans="1:10" ht="15" customHeight="1">
      <c r="A62" s="43"/>
      <c r="B62" s="2"/>
      <c r="C62" s="2"/>
      <c r="D62" s="2"/>
      <c r="E62" s="2"/>
      <c r="F62" s="2"/>
      <c r="G62" s="2"/>
      <c r="H62" s="2"/>
      <c r="I62" s="2"/>
      <c r="J62" s="44"/>
    </row>
    <row r="63" spans="1:10" ht="15" customHeight="1">
      <c r="A63" s="43"/>
      <c r="B63" s="2"/>
      <c r="C63" s="2"/>
      <c r="D63" s="2"/>
      <c r="E63" s="2"/>
      <c r="F63" s="2"/>
      <c r="G63" s="2"/>
      <c r="H63" s="2"/>
      <c r="I63" s="2"/>
      <c r="J63" s="44"/>
    </row>
    <row r="64" spans="1:10" ht="15" customHeight="1">
      <c r="A64" s="43"/>
      <c r="B64" s="2"/>
      <c r="C64" s="2"/>
      <c r="D64" s="2"/>
      <c r="E64" s="2"/>
      <c r="F64" s="2"/>
      <c r="G64" s="2"/>
      <c r="H64" s="2"/>
      <c r="I64" s="2"/>
      <c r="J64" s="44"/>
    </row>
    <row r="65" spans="1:10" ht="15" customHeight="1">
      <c r="A65" s="43"/>
      <c r="B65" s="2"/>
      <c r="C65" s="2"/>
      <c r="D65" s="2"/>
      <c r="E65" s="2"/>
      <c r="F65" s="2"/>
      <c r="G65" s="2"/>
      <c r="H65" s="2"/>
      <c r="I65" s="2"/>
      <c r="J65" s="44"/>
    </row>
    <row r="66" spans="1:10" ht="15" customHeight="1">
      <c r="A66" s="43"/>
      <c r="B66" s="2"/>
      <c r="C66" s="2"/>
      <c r="D66" s="2"/>
      <c r="E66" s="2"/>
      <c r="F66" s="2"/>
      <c r="G66" s="2"/>
      <c r="H66" s="2"/>
      <c r="I66" s="2"/>
      <c r="J66" s="44"/>
    </row>
    <row r="67" spans="1:10" ht="15" customHeight="1">
      <c r="A67" s="43"/>
      <c r="B67" s="2"/>
      <c r="C67" s="2"/>
      <c r="D67" s="2"/>
      <c r="E67" s="2"/>
      <c r="F67" s="2"/>
      <c r="G67" s="2"/>
      <c r="H67" s="2"/>
      <c r="I67" s="2"/>
      <c r="J67" s="44"/>
    </row>
    <row r="68" spans="1:10" ht="15" customHeight="1">
      <c r="A68" s="43"/>
      <c r="B68" s="2"/>
      <c r="C68" s="2"/>
      <c r="D68" s="2"/>
      <c r="E68" s="2"/>
      <c r="F68" s="2"/>
      <c r="G68" s="2"/>
      <c r="H68" s="2"/>
      <c r="I68" s="2"/>
      <c r="J68" s="44"/>
    </row>
    <row r="69" spans="1:10" ht="15" customHeight="1">
      <c r="A69" s="43"/>
      <c r="B69" s="2"/>
      <c r="C69" s="2"/>
      <c r="D69" s="2"/>
      <c r="E69" s="2"/>
      <c r="F69" s="2"/>
      <c r="G69" s="2"/>
      <c r="H69" s="2"/>
      <c r="I69" s="2"/>
      <c r="J69" s="44"/>
    </row>
    <row r="70" spans="1:10" ht="15" customHeight="1">
      <c r="A70" s="43"/>
      <c r="B70" s="2"/>
      <c r="C70" s="2"/>
      <c r="D70" s="2"/>
      <c r="E70" s="2"/>
      <c r="F70" s="2"/>
      <c r="G70" s="2"/>
      <c r="H70" s="2"/>
      <c r="I70" s="2"/>
      <c r="J70" s="44"/>
    </row>
    <row r="71" spans="1:10" ht="15" customHeight="1">
      <c r="A71" s="43"/>
      <c r="B71" s="2"/>
      <c r="C71" s="2"/>
      <c r="D71" s="2"/>
      <c r="E71" s="2"/>
      <c r="F71" s="2"/>
      <c r="G71" s="2"/>
      <c r="H71" s="2"/>
      <c r="I71" s="2"/>
      <c r="J71" s="44"/>
    </row>
    <row r="72" spans="1:10" ht="15" customHeight="1">
      <c r="A72" s="43"/>
      <c r="B72" s="2"/>
      <c r="C72" s="2"/>
      <c r="D72" s="2"/>
      <c r="E72" s="2"/>
      <c r="F72" s="2"/>
      <c r="G72" s="2"/>
      <c r="H72" s="2"/>
      <c r="I72" s="2"/>
      <c r="J72" s="44"/>
    </row>
    <row r="73" spans="1:10" ht="15" customHeight="1">
      <c r="A73" s="43"/>
      <c r="B73" s="2"/>
      <c r="C73" s="2"/>
      <c r="D73" s="2"/>
      <c r="E73" s="2"/>
      <c r="F73" s="2"/>
      <c r="G73" s="2"/>
      <c r="H73" s="2"/>
      <c r="I73" s="2"/>
      <c r="J73" s="44"/>
    </row>
    <row r="74" spans="1:10" ht="15" customHeight="1">
      <c r="A74" s="43"/>
      <c r="B74" s="2"/>
      <c r="C74" s="2"/>
      <c r="D74" s="2"/>
      <c r="E74" s="2"/>
      <c r="F74" s="2"/>
      <c r="G74" s="2"/>
      <c r="H74" s="2"/>
      <c r="I74" s="2"/>
      <c r="J74" s="44"/>
    </row>
    <row r="75" spans="1:10" ht="15" customHeight="1">
      <c r="A75" s="43"/>
      <c r="B75" s="2"/>
      <c r="C75" s="2"/>
      <c r="D75" s="2"/>
      <c r="E75" s="2"/>
      <c r="F75" s="2"/>
      <c r="G75" s="2"/>
      <c r="H75" s="2"/>
      <c r="I75" s="2"/>
      <c r="J75" s="44"/>
    </row>
    <row r="76" spans="1:10" ht="15" customHeight="1">
      <c r="A76" s="43"/>
      <c r="B76" s="2"/>
      <c r="C76" s="2"/>
      <c r="D76" s="2"/>
      <c r="E76" s="2"/>
      <c r="F76" s="2"/>
      <c r="G76" s="2"/>
      <c r="H76" s="2"/>
      <c r="I76" s="2"/>
      <c r="J76" s="44"/>
    </row>
    <row r="77" spans="1:10" ht="15" customHeight="1">
      <c r="A77" s="43"/>
      <c r="B77" s="2"/>
      <c r="C77" s="2"/>
      <c r="D77" s="2"/>
      <c r="E77" s="2"/>
      <c r="F77" s="2"/>
      <c r="G77" s="2"/>
      <c r="H77" s="2"/>
      <c r="I77" s="2"/>
      <c r="J77" s="44"/>
    </row>
    <row r="78" spans="1:10" ht="15" customHeight="1">
      <c r="A78" s="43"/>
      <c r="B78" s="2"/>
      <c r="C78" s="2"/>
      <c r="D78" s="2"/>
      <c r="E78" s="2"/>
      <c r="F78" s="2"/>
      <c r="G78" s="2"/>
      <c r="H78" s="2"/>
      <c r="I78" s="2"/>
      <c r="J78" s="44"/>
    </row>
    <row r="79" spans="1:10" ht="15" customHeight="1">
      <c r="A79" s="43"/>
      <c r="B79" s="2"/>
      <c r="C79" s="2"/>
      <c r="D79" s="2"/>
      <c r="E79" s="2"/>
      <c r="F79" s="2"/>
      <c r="G79" s="2"/>
      <c r="H79" s="2"/>
      <c r="I79" s="2"/>
      <c r="J79" s="44"/>
    </row>
    <row r="80" spans="1:10" ht="15" customHeight="1">
      <c r="A80" s="43"/>
      <c r="B80" s="2"/>
      <c r="C80" s="2"/>
      <c r="D80" s="2"/>
      <c r="E80" s="2"/>
      <c r="F80" s="2"/>
      <c r="G80" s="2"/>
      <c r="H80" s="2"/>
      <c r="I80" s="2"/>
      <c r="J80" s="44"/>
    </row>
    <row r="81" spans="1:10" ht="15" customHeight="1">
      <c r="A81" s="43"/>
      <c r="B81" s="2"/>
      <c r="C81" s="2"/>
      <c r="D81" s="2"/>
      <c r="E81" s="2"/>
      <c r="F81" s="2"/>
      <c r="G81" s="2"/>
      <c r="H81" s="2"/>
      <c r="I81" s="2"/>
      <c r="J81" s="44"/>
    </row>
    <row r="82" spans="1:10" ht="15" customHeight="1">
      <c r="A82" s="43"/>
      <c r="B82" s="2"/>
      <c r="C82" s="2"/>
      <c r="D82" s="2"/>
      <c r="E82" s="2"/>
      <c r="F82" s="2"/>
      <c r="G82" s="2"/>
      <c r="H82" s="2"/>
      <c r="I82" s="2"/>
      <c r="J82" s="44"/>
    </row>
    <row r="83" spans="1:10" ht="15" customHeight="1">
      <c r="A83" s="43"/>
      <c r="B83" s="2"/>
      <c r="C83" s="2"/>
      <c r="D83" s="2"/>
      <c r="E83" s="2"/>
      <c r="F83" s="2"/>
      <c r="G83" s="2"/>
      <c r="H83" s="2"/>
      <c r="I83" s="2"/>
      <c r="J83" s="44"/>
    </row>
    <row r="84" spans="1:10" ht="15" customHeight="1">
      <c r="A84" s="43"/>
      <c r="B84" s="2"/>
      <c r="C84" s="2"/>
      <c r="D84" s="2"/>
      <c r="E84" s="2"/>
      <c r="F84" s="2"/>
      <c r="G84" s="2"/>
      <c r="H84" s="2"/>
      <c r="I84" s="2"/>
      <c r="J84" s="44"/>
    </row>
    <row r="85" spans="1:10" ht="15" customHeight="1">
      <c r="A85" s="43"/>
      <c r="B85" s="2"/>
      <c r="C85" s="2"/>
      <c r="D85" s="2"/>
      <c r="E85" s="2"/>
      <c r="F85" s="2"/>
      <c r="G85" s="2"/>
      <c r="H85" s="2"/>
      <c r="I85" s="2"/>
      <c r="J85" s="44"/>
    </row>
    <row r="86" spans="1:10" ht="15" customHeight="1">
      <c r="A86" s="43"/>
      <c r="B86" s="2"/>
      <c r="C86" s="2"/>
      <c r="D86" s="2"/>
      <c r="E86" s="2"/>
      <c r="F86" s="2"/>
      <c r="G86" s="2"/>
      <c r="H86" s="2"/>
      <c r="I86" s="2"/>
      <c r="J86" s="44"/>
    </row>
    <row r="87" spans="1:10" ht="15" customHeight="1">
      <c r="A87" s="43"/>
      <c r="B87" s="2"/>
      <c r="C87" s="2"/>
      <c r="D87" s="2"/>
      <c r="E87" s="2"/>
      <c r="F87" s="2"/>
      <c r="G87" s="2"/>
      <c r="H87" s="2"/>
      <c r="I87" s="2"/>
      <c r="J87" s="44"/>
    </row>
    <row r="88" spans="1:10" ht="15" customHeight="1">
      <c r="A88" s="43"/>
      <c r="B88" s="2"/>
      <c r="C88" s="2"/>
      <c r="D88" s="2"/>
      <c r="E88" s="2"/>
      <c r="F88" s="2"/>
      <c r="G88" s="2"/>
      <c r="H88" s="2"/>
      <c r="I88" s="2"/>
      <c r="J88" s="44"/>
    </row>
    <row r="89" spans="1:10" ht="15" customHeight="1">
      <c r="A89" s="43"/>
      <c r="B89" s="2"/>
      <c r="C89" s="2"/>
      <c r="D89" s="2"/>
      <c r="E89" s="2"/>
      <c r="F89" s="2"/>
      <c r="G89" s="2"/>
      <c r="H89" s="2"/>
      <c r="I89" s="2"/>
      <c r="J89" s="44"/>
    </row>
    <row r="90" spans="1:10" ht="15" customHeight="1">
      <c r="A90" s="43"/>
      <c r="B90" s="2"/>
      <c r="C90" s="2"/>
      <c r="D90" s="2"/>
      <c r="E90" s="2"/>
      <c r="F90" s="2"/>
      <c r="G90" s="2"/>
      <c r="H90" s="2"/>
      <c r="I90" s="2"/>
      <c r="J90" s="44"/>
    </row>
    <row r="91" spans="1:10" ht="15" customHeight="1">
      <c r="A91" s="43"/>
      <c r="B91" s="2"/>
      <c r="C91" s="2"/>
      <c r="D91" s="2"/>
      <c r="E91" s="2"/>
      <c r="F91" s="2"/>
      <c r="G91" s="2"/>
      <c r="H91" s="2"/>
      <c r="I91" s="2"/>
      <c r="J91" s="44"/>
    </row>
    <row r="92" spans="1:10" ht="15" customHeight="1">
      <c r="A92" s="43"/>
      <c r="B92" s="2"/>
      <c r="C92" s="2"/>
      <c r="D92" s="2"/>
      <c r="E92" s="2"/>
      <c r="F92" s="2"/>
      <c r="G92" s="2"/>
      <c r="H92" s="2"/>
      <c r="I92" s="2"/>
      <c r="J92" s="44"/>
    </row>
    <row r="93" spans="1:10" ht="15" customHeight="1">
      <c r="A93" s="43"/>
      <c r="B93" s="2"/>
      <c r="C93" s="2"/>
      <c r="D93" s="2"/>
      <c r="E93" s="2"/>
      <c r="F93" s="2"/>
      <c r="G93" s="2"/>
      <c r="H93" s="2"/>
      <c r="I93" s="2"/>
      <c r="J93" s="44"/>
    </row>
    <row r="94" spans="1:10" ht="15" customHeight="1">
      <c r="A94" s="43"/>
      <c r="B94" s="2"/>
      <c r="C94" s="2"/>
      <c r="D94" s="2"/>
      <c r="E94" s="2"/>
      <c r="F94" s="2"/>
      <c r="G94" s="2"/>
      <c r="H94" s="2"/>
      <c r="I94" s="2"/>
      <c r="J94" s="44"/>
    </row>
    <row r="95" spans="1:10" ht="15" customHeight="1">
      <c r="A95" s="43"/>
      <c r="B95" s="2"/>
      <c r="C95" s="2"/>
      <c r="D95" s="2"/>
      <c r="E95" s="2"/>
      <c r="F95" s="2"/>
      <c r="G95" s="2"/>
      <c r="H95" s="2"/>
      <c r="I95" s="2"/>
      <c r="J95" s="44"/>
    </row>
    <row r="96" spans="1:10" ht="15" customHeight="1">
      <c r="A96" s="43"/>
      <c r="B96" s="2"/>
      <c r="C96" s="2"/>
      <c r="D96" s="2"/>
      <c r="E96" s="2"/>
      <c r="F96" s="2"/>
      <c r="G96" s="2"/>
      <c r="H96" s="2"/>
      <c r="I96" s="2"/>
      <c r="J96" s="44"/>
    </row>
    <row r="97" spans="1:10" ht="15" customHeight="1">
      <c r="A97" s="43"/>
      <c r="B97" s="2"/>
      <c r="C97" s="2"/>
      <c r="D97" s="2"/>
      <c r="E97" s="2"/>
      <c r="F97" s="2"/>
      <c r="G97" s="2"/>
      <c r="H97" s="2"/>
      <c r="I97" s="2"/>
      <c r="J97" s="44"/>
    </row>
    <row r="98" spans="1:10" ht="15" customHeight="1">
      <c r="A98" s="43"/>
      <c r="B98" s="2"/>
      <c r="C98" s="2"/>
      <c r="D98" s="2"/>
      <c r="E98" s="2"/>
      <c r="F98" s="2"/>
      <c r="G98" s="2"/>
      <c r="H98" s="2"/>
      <c r="I98" s="2"/>
      <c r="J98" s="44"/>
    </row>
    <row r="99" spans="1:10" ht="15" customHeight="1">
      <c r="A99" s="43"/>
      <c r="B99" s="2"/>
      <c r="C99" s="2"/>
      <c r="D99" s="2"/>
      <c r="E99" s="2"/>
      <c r="F99" s="2"/>
      <c r="G99" s="2"/>
      <c r="H99" s="2"/>
      <c r="I99" s="2"/>
      <c r="J99" s="44"/>
    </row>
    <row r="100" spans="1:10" ht="15" customHeight="1">
      <c r="A100" s="43"/>
      <c r="B100" s="2"/>
      <c r="C100" s="2"/>
      <c r="D100" s="2"/>
      <c r="E100" s="2"/>
      <c r="F100" s="2"/>
      <c r="G100" s="2"/>
      <c r="H100" s="2"/>
      <c r="I100" s="2"/>
      <c r="J100" s="44"/>
    </row>
    <row r="101" spans="1:10" ht="15" customHeight="1">
      <c r="A101" s="43"/>
      <c r="B101" s="2"/>
      <c r="C101" s="2"/>
      <c r="D101" s="2"/>
      <c r="E101" s="2"/>
      <c r="F101" s="2"/>
      <c r="G101" s="2"/>
      <c r="H101" s="2"/>
      <c r="I101" s="2"/>
      <c r="J101" s="44"/>
    </row>
    <row r="102" spans="1:10" ht="15" customHeight="1">
      <c r="A102" s="43"/>
      <c r="B102" s="2"/>
      <c r="C102" s="2"/>
      <c r="D102" s="2"/>
      <c r="E102" s="2"/>
      <c r="F102" s="2"/>
      <c r="G102" s="2"/>
      <c r="H102" s="2"/>
      <c r="I102" s="2"/>
      <c r="J102" s="44"/>
    </row>
    <row r="103" spans="1:10" ht="15" customHeight="1">
      <c r="A103" s="43"/>
      <c r="B103" s="2"/>
      <c r="C103" s="2"/>
      <c r="D103" s="2"/>
      <c r="E103" s="2"/>
      <c r="F103" s="2"/>
      <c r="G103" s="2"/>
      <c r="H103" s="2"/>
      <c r="I103" s="2"/>
      <c r="J103" s="44"/>
    </row>
    <row r="104" spans="1:10" ht="15" customHeight="1">
      <c r="A104" s="43"/>
      <c r="B104" s="2"/>
      <c r="C104" s="2"/>
      <c r="D104" s="2"/>
      <c r="E104" s="2"/>
      <c r="F104" s="2"/>
      <c r="G104" s="2"/>
      <c r="H104" s="2"/>
      <c r="I104" s="2"/>
      <c r="J104" s="44"/>
    </row>
    <row r="105" spans="1:10" ht="15" customHeight="1">
      <c r="A105" s="43"/>
      <c r="B105" s="2"/>
      <c r="C105" s="2"/>
      <c r="D105" s="2"/>
      <c r="E105" s="2"/>
      <c r="F105" s="2"/>
      <c r="G105" s="2"/>
      <c r="H105" s="2"/>
      <c r="I105" s="2"/>
      <c r="J105" s="44"/>
    </row>
    <row r="106" spans="1:10" ht="15" customHeight="1">
      <c r="A106" s="43"/>
      <c r="B106" s="2"/>
      <c r="C106" s="2"/>
      <c r="D106" s="2"/>
      <c r="E106" s="2"/>
      <c r="F106" s="2"/>
      <c r="G106" s="2"/>
      <c r="H106" s="2"/>
      <c r="I106" s="2"/>
      <c r="J106" s="44"/>
    </row>
    <row r="107" spans="1:10" ht="15" customHeight="1">
      <c r="A107" s="43"/>
      <c r="B107" s="2"/>
      <c r="C107" s="2"/>
      <c r="D107" s="2"/>
      <c r="E107" s="2"/>
      <c r="F107" s="2"/>
      <c r="G107" s="2"/>
      <c r="H107" s="2"/>
      <c r="I107" s="2"/>
      <c r="J107" s="44"/>
    </row>
    <row r="108" spans="1:10" ht="15" customHeight="1">
      <c r="A108" s="43"/>
      <c r="B108" s="2"/>
      <c r="C108" s="2"/>
      <c r="D108" s="2"/>
      <c r="E108" s="2"/>
      <c r="F108" s="2"/>
      <c r="G108" s="2"/>
      <c r="H108" s="2"/>
      <c r="I108" s="2"/>
      <c r="J108" s="44"/>
    </row>
    <row r="109" spans="1:10" ht="15" customHeight="1">
      <c r="A109" s="43"/>
      <c r="B109" s="2"/>
      <c r="C109" s="2"/>
      <c r="D109" s="2"/>
      <c r="E109" s="2"/>
      <c r="F109" s="2"/>
      <c r="G109" s="2"/>
      <c r="H109" s="2"/>
      <c r="I109" s="2"/>
      <c r="J109" s="44"/>
    </row>
    <row r="110" spans="1:10" ht="15" customHeight="1">
      <c r="A110" s="43"/>
      <c r="B110" s="2"/>
      <c r="C110" s="2"/>
      <c r="D110" s="2"/>
      <c r="E110" s="2"/>
      <c r="F110" s="2"/>
      <c r="G110" s="2"/>
      <c r="H110" s="2"/>
      <c r="I110" s="2"/>
      <c r="J110" s="44"/>
    </row>
    <row r="111" spans="1:10" ht="15" customHeight="1">
      <c r="A111" s="43"/>
      <c r="B111" s="2"/>
      <c r="C111" s="2"/>
      <c r="D111" s="2"/>
      <c r="E111" s="2"/>
      <c r="F111" s="2"/>
      <c r="G111" s="2"/>
      <c r="H111" s="2"/>
      <c r="I111" s="2"/>
      <c r="J111" s="44"/>
    </row>
    <row r="112" spans="1:10" ht="15" customHeight="1">
      <c r="A112" s="43"/>
      <c r="B112" s="2"/>
      <c r="C112" s="2"/>
      <c r="D112" s="2"/>
      <c r="E112" s="2"/>
      <c r="F112" s="2"/>
      <c r="G112" s="2"/>
      <c r="H112" s="2"/>
      <c r="I112" s="2"/>
      <c r="J112" s="44"/>
    </row>
    <row r="113" spans="1:10" ht="15" customHeight="1">
      <c r="A113" s="43"/>
      <c r="B113" s="2"/>
      <c r="C113" s="2"/>
      <c r="D113" s="2"/>
      <c r="E113" s="2"/>
      <c r="F113" s="2"/>
      <c r="G113" s="2"/>
      <c r="H113" s="2"/>
      <c r="I113" s="2"/>
      <c r="J113" s="44"/>
    </row>
    <row r="114" spans="1:10" ht="15" customHeight="1">
      <c r="A114" s="43"/>
      <c r="B114" s="2"/>
      <c r="C114" s="2"/>
      <c r="D114" s="2"/>
      <c r="E114" s="2"/>
      <c r="F114" s="2"/>
      <c r="G114" s="2"/>
      <c r="H114" s="2"/>
      <c r="I114" s="2"/>
      <c r="J114" s="44"/>
    </row>
    <row r="115" spans="1:10" ht="15" customHeight="1">
      <c r="A115" s="43"/>
      <c r="B115" s="2"/>
      <c r="C115" s="2"/>
      <c r="D115" s="2"/>
      <c r="E115" s="2"/>
      <c r="F115" s="2"/>
      <c r="G115" s="2"/>
      <c r="H115" s="2"/>
      <c r="I115" s="2"/>
      <c r="J115" s="44"/>
    </row>
    <row r="116" spans="1:10" ht="15" customHeight="1">
      <c r="A116" s="43"/>
      <c r="B116" s="2"/>
      <c r="C116" s="2"/>
      <c r="D116" s="2"/>
      <c r="E116" s="2"/>
      <c r="F116" s="2"/>
      <c r="G116" s="2"/>
      <c r="H116" s="2"/>
      <c r="I116" s="2"/>
      <c r="J116" s="44"/>
    </row>
    <row r="117" spans="1:10" ht="15" customHeight="1">
      <c r="A117" s="43"/>
      <c r="B117" s="2"/>
      <c r="C117" s="2"/>
      <c r="D117" s="2"/>
      <c r="E117" s="2"/>
      <c r="F117" s="2"/>
      <c r="G117" s="2"/>
      <c r="H117" s="2"/>
      <c r="I117" s="2"/>
      <c r="J117" s="44"/>
    </row>
    <row r="118" spans="1:10" ht="15" customHeight="1">
      <c r="A118" s="43"/>
      <c r="B118" s="2"/>
      <c r="C118" s="2"/>
      <c r="D118" s="2"/>
      <c r="E118" s="2"/>
      <c r="F118" s="2"/>
      <c r="G118" s="2"/>
      <c r="H118" s="2"/>
      <c r="I118" s="2"/>
      <c r="J118" s="44"/>
    </row>
    <row r="119" spans="1:10" ht="15" customHeight="1">
      <c r="A119" s="43"/>
      <c r="B119" s="2"/>
      <c r="C119" s="2"/>
      <c r="D119" s="2"/>
      <c r="E119" s="2"/>
      <c r="F119" s="2"/>
      <c r="G119" s="2"/>
      <c r="H119" s="2"/>
      <c r="I119" s="2"/>
      <c r="J119" s="44"/>
    </row>
    <row r="120" spans="1:10" ht="15" customHeight="1">
      <c r="A120" s="43"/>
      <c r="B120" s="2"/>
      <c r="C120" s="2"/>
      <c r="D120" s="2"/>
      <c r="E120" s="2"/>
      <c r="F120" s="2"/>
      <c r="G120" s="2"/>
      <c r="H120" s="2"/>
      <c r="I120" s="2"/>
      <c r="J120" s="44"/>
    </row>
    <row r="121" spans="1:10" ht="15" customHeight="1">
      <c r="A121" s="43"/>
      <c r="B121" s="2"/>
      <c r="C121" s="2"/>
      <c r="D121" s="2"/>
      <c r="E121" s="2"/>
      <c r="F121" s="2"/>
      <c r="G121" s="2"/>
      <c r="H121" s="2"/>
      <c r="I121" s="2"/>
      <c r="J121" s="44"/>
    </row>
    <row r="122" spans="1:10" ht="15" customHeight="1">
      <c r="A122" s="43"/>
      <c r="B122" s="2"/>
      <c r="C122" s="2"/>
      <c r="D122" s="2"/>
      <c r="E122" s="2"/>
      <c r="F122" s="2"/>
      <c r="G122" s="2"/>
      <c r="H122" s="2"/>
      <c r="I122" s="2"/>
      <c r="J122" s="44"/>
    </row>
    <row r="123" spans="1:10" ht="15" customHeight="1">
      <c r="A123" s="43"/>
      <c r="B123" s="2"/>
      <c r="C123" s="2"/>
      <c r="D123" s="2"/>
      <c r="E123" s="2"/>
      <c r="F123" s="2"/>
      <c r="G123" s="2"/>
      <c r="H123" s="2"/>
      <c r="I123" s="2"/>
      <c r="J123" s="44"/>
    </row>
    <row r="124" spans="1:10" ht="15" customHeight="1">
      <c r="A124" s="43"/>
      <c r="B124" s="2"/>
      <c r="C124" s="2"/>
      <c r="D124" s="2"/>
      <c r="E124" s="2"/>
      <c r="F124" s="2"/>
      <c r="G124" s="2"/>
      <c r="H124" s="2"/>
      <c r="I124" s="2"/>
      <c r="J124" s="44"/>
    </row>
    <row r="125" spans="1:10" ht="15" customHeight="1">
      <c r="A125" s="43"/>
      <c r="B125" s="2"/>
      <c r="C125" s="2"/>
      <c r="D125" s="2"/>
      <c r="E125" s="2"/>
      <c r="F125" s="2"/>
      <c r="G125" s="2"/>
      <c r="H125" s="2"/>
      <c r="I125" s="2"/>
      <c r="J125" s="44"/>
    </row>
    <row r="126" spans="1:10" ht="15" customHeight="1">
      <c r="A126" s="43"/>
      <c r="B126" s="2"/>
      <c r="C126" s="2"/>
      <c r="D126" s="2"/>
      <c r="E126" s="2"/>
      <c r="F126" s="2"/>
      <c r="G126" s="2"/>
      <c r="H126" s="2"/>
      <c r="I126" s="2"/>
      <c r="J126" s="44"/>
    </row>
    <row r="127" spans="1:10" ht="15" customHeight="1">
      <c r="A127" s="43"/>
      <c r="B127" s="2"/>
      <c r="C127" s="2"/>
      <c r="D127" s="2"/>
      <c r="E127" s="2"/>
      <c r="F127" s="2"/>
      <c r="G127" s="2"/>
      <c r="H127" s="2"/>
      <c r="I127" s="2"/>
      <c r="J127" s="44"/>
    </row>
    <row r="128" spans="1:10" ht="15" customHeight="1">
      <c r="A128" s="43"/>
      <c r="B128" s="2"/>
      <c r="C128" s="2"/>
      <c r="D128" s="2"/>
      <c r="E128" s="2"/>
      <c r="F128" s="2"/>
      <c r="G128" s="2"/>
      <c r="H128" s="2"/>
      <c r="I128" s="2"/>
      <c r="J128" s="44"/>
    </row>
    <row r="129" spans="1:10" ht="15" customHeight="1">
      <c r="A129" s="43"/>
      <c r="B129" s="2"/>
      <c r="C129" s="2"/>
      <c r="D129" s="2"/>
      <c r="E129" s="2"/>
      <c r="F129" s="2"/>
      <c r="G129" s="2"/>
      <c r="H129" s="2"/>
      <c r="I129" s="2"/>
      <c r="J129" s="44"/>
    </row>
    <row r="130" spans="1:10" ht="15" customHeight="1">
      <c r="A130" s="43"/>
      <c r="B130" s="2"/>
      <c r="C130" s="2"/>
      <c r="D130" s="2"/>
      <c r="E130" s="2"/>
      <c r="F130" s="2"/>
      <c r="G130" s="2"/>
      <c r="H130" s="2"/>
      <c r="I130" s="2"/>
      <c r="J130" s="44"/>
    </row>
    <row r="131" spans="1:10" ht="15" customHeight="1">
      <c r="A131" s="43"/>
      <c r="B131" s="2"/>
      <c r="C131" s="2"/>
      <c r="D131" s="2"/>
      <c r="E131" s="2"/>
      <c r="F131" s="2"/>
      <c r="G131" s="2"/>
      <c r="H131" s="2"/>
      <c r="I131" s="2"/>
      <c r="J131" s="44"/>
    </row>
    <row r="132" spans="1:10" ht="15" customHeight="1">
      <c r="A132" s="43"/>
      <c r="B132" s="2"/>
      <c r="C132" s="2"/>
      <c r="D132" s="2"/>
      <c r="E132" s="2"/>
      <c r="F132" s="2"/>
      <c r="G132" s="2"/>
      <c r="H132" s="2"/>
      <c r="I132" s="2"/>
      <c r="J132" s="44"/>
    </row>
    <row r="133" spans="1:10" ht="15" customHeight="1">
      <c r="A133" s="43"/>
      <c r="B133" s="2"/>
      <c r="C133" s="2"/>
      <c r="D133" s="2"/>
      <c r="E133" s="2"/>
      <c r="F133" s="2"/>
      <c r="G133" s="2"/>
      <c r="H133" s="2"/>
      <c r="I133" s="2"/>
      <c r="J133" s="44"/>
    </row>
    <row r="134" spans="1:10" ht="15" customHeight="1">
      <c r="A134" s="43"/>
      <c r="B134" s="2"/>
      <c r="C134" s="2"/>
      <c r="D134" s="2"/>
      <c r="E134" s="2"/>
      <c r="F134" s="2"/>
      <c r="G134" s="2"/>
      <c r="H134" s="2"/>
      <c r="I134" s="2"/>
      <c r="J134" s="44"/>
    </row>
    <row r="135" spans="1:10" ht="15" customHeight="1">
      <c r="A135" s="43"/>
      <c r="B135" s="2"/>
      <c r="C135" s="2"/>
      <c r="D135" s="2"/>
      <c r="E135" s="2"/>
      <c r="F135" s="2"/>
      <c r="G135" s="2"/>
      <c r="H135" s="2"/>
      <c r="I135" s="2"/>
      <c r="J135" s="44"/>
    </row>
    <row r="136" spans="1:10" ht="15" customHeight="1">
      <c r="A136" s="43"/>
      <c r="B136" s="2"/>
      <c r="C136" s="2"/>
      <c r="D136" s="2"/>
      <c r="E136" s="2"/>
      <c r="F136" s="2"/>
      <c r="G136" s="2"/>
      <c r="H136" s="2"/>
      <c r="I136" s="2"/>
      <c r="J136" s="44"/>
    </row>
    <row r="137" spans="1:10" ht="15" customHeight="1">
      <c r="A137" s="43"/>
      <c r="B137" s="2"/>
      <c r="C137" s="2"/>
      <c r="D137" s="2"/>
      <c r="E137" s="2"/>
      <c r="F137" s="2"/>
      <c r="G137" s="2"/>
      <c r="H137" s="2"/>
      <c r="I137" s="2"/>
      <c r="J137" s="44"/>
    </row>
    <row r="138" spans="1:10" ht="15" customHeight="1">
      <c r="A138" s="43"/>
      <c r="B138" s="2"/>
      <c r="C138" s="2"/>
      <c r="D138" s="2"/>
      <c r="E138" s="2"/>
      <c r="F138" s="2"/>
      <c r="G138" s="2"/>
      <c r="H138" s="2"/>
      <c r="I138" s="2"/>
      <c r="J138" s="44"/>
    </row>
    <row r="139" spans="1:10" ht="15" customHeight="1">
      <c r="A139" s="43"/>
      <c r="B139" s="2"/>
      <c r="C139" s="2"/>
      <c r="D139" s="2"/>
      <c r="E139" s="2"/>
      <c r="F139" s="2"/>
      <c r="G139" s="2"/>
      <c r="H139" s="2"/>
      <c r="I139" s="2"/>
      <c r="J139" s="44"/>
    </row>
    <row r="140" spans="1:10" ht="15" customHeight="1">
      <c r="A140" s="43"/>
      <c r="B140" s="2"/>
      <c r="C140" s="2"/>
      <c r="D140" s="2"/>
      <c r="E140" s="2"/>
      <c r="F140" s="2"/>
      <c r="G140" s="2"/>
      <c r="H140" s="2"/>
      <c r="I140" s="2"/>
      <c r="J140" s="44"/>
    </row>
    <row r="141" spans="1:10" ht="15" customHeight="1">
      <c r="A141" s="43"/>
      <c r="B141" s="2"/>
      <c r="C141" s="2"/>
      <c r="D141" s="2"/>
      <c r="E141" s="2"/>
      <c r="F141" s="2"/>
      <c r="G141" s="2"/>
      <c r="H141" s="2"/>
      <c r="I141" s="2"/>
      <c r="J141" s="44"/>
    </row>
    <row r="142" spans="1:10" ht="15" customHeight="1">
      <c r="A142" s="43"/>
      <c r="B142" s="2"/>
      <c r="C142" s="2"/>
      <c r="D142" s="2"/>
      <c r="E142" s="2"/>
      <c r="F142" s="2"/>
      <c r="G142" s="2"/>
      <c r="H142" s="2"/>
      <c r="I142" s="2"/>
      <c r="J142" s="44"/>
    </row>
    <row r="143" spans="1:10" ht="15" customHeight="1">
      <c r="A143" s="43"/>
      <c r="B143" s="2"/>
      <c r="C143" s="2"/>
      <c r="D143" s="2"/>
      <c r="E143" s="2"/>
      <c r="F143" s="2"/>
      <c r="G143" s="2"/>
      <c r="H143" s="2"/>
      <c r="I143" s="2"/>
      <c r="J143" s="44"/>
    </row>
    <row r="144" spans="1:10" ht="15" customHeight="1">
      <c r="A144" s="43"/>
      <c r="B144" s="2"/>
      <c r="C144" s="2"/>
      <c r="D144" s="2"/>
      <c r="E144" s="2"/>
      <c r="F144" s="2"/>
      <c r="G144" s="2"/>
      <c r="H144" s="2"/>
      <c r="I144" s="2"/>
      <c r="J144" s="44"/>
    </row>
    <row r="145" spans="1:10" ht="15" customHeight="1">
      <c r="A145" s="43"/>
      <c r="B145" s="2"/>
      <c r="C145" s="2"/>
      <c r="D145" s="2"/>
      <c r="E145" s="2"/>
      <c r="F145" s="2"/>
      <c r="G145" s="2"/>
      <c r="H145" s="2"/>
      <c r="I145" s="2"/>
      <c r="J145" s="44"/>
    </row>
    <row r="146" spans="1:10" ht="15" customHeight="1">
      <c r="A146" s="43"/>
      <c r="B146" s="2"/>
      <c r="C146" s="2"/>
      <c r="D146" s="2"/>
      <c r="E146" s="2"/>
      <c r="F146" s="2"/>
      <c r="G146" s="2"/>
      <c r="H146" s="2"/>
      <c r="I146" s="2"/>
      <c r="J146" s="44"/>
    </row>
    <row r="147" spans="1:10" ht="15" customHeight="1">
      <c r="A147" s="43"/>
      <c r="B147" s="2"/>
      <c r="C147" s="2"/>
      <c r="D147" s="2"/>
      <c r="E147" s="2"/>
      <c r="F147" s="2"/>
      <c r="G147" s="2"/>
      <c r="H147" s="2"/>
      <c r="I147" s="2"/>
      <c r="J147" s="44"/>
    </row>
    <row r="148" spans="1:10" ht="15" customHeight="1">
      <c r="A148" s="43"/>
      <c r="B148" s="2"/>
      <c r="C148" s="2"/>
      <c r="D148" s="2"/>
      <c r="E148" s="2"/>
      <c r="F148" s="2"/>
      <c r="G148" s="2"/>
      <c r="H148" s="2"/>
      <c r="I148" s="2"/>
      <c r="J148" s="44"/>
    </row>
    <row r="149" spans="1:10" ht="15" customHeight="1">
      <c r="A149" s="43"/>
      <c r="B149" s="2"/>
      <c r="C149" s="2"/>
      <c r="D149" s="2"/>
      <c r="E149" s="2"/>
      <c r="F149" s="2"/>
      <c r="G149" s="2"/>
      <c r="H149" s="2"/>
      <c r="I149" s="2"/>
      <c r="J149" s="44"/>
    </row>
    <row r="150" spans="1:10" ht="15" customHeight="1">
      <c r="A150" s="43"/>
      <c r="B150" s="2"/>
      <c r="C150" s="2"/>
      <c r="D150" s="2"/>
      <c r="E150" s="2"/>
      <c r="F150" s="2"/>
      <c r="G150" s="2"/>
      <c r="H150" s="2"/>
      <c r="I150" s="2"/>
      <c r="J150" s="44"/>
    </row>
    <row r="151" spans="1:10" ht="15" customHeight="1">
      <c r="A151" s="43"/>
      <c r="B151" s="2"/>
      <c r="C151" s="2"/>
      <c r="D151" s="2"/>
      <c r="E151" s="2"/>
      <c r="F151" s="2"/>
      <c r="G151" s="2"/>
      <c r="H151" s="2"/>
      <c r="I151" s="2"/>
      <c r="J151" s="44"/>
    </row>
    <row r="152" spans="1:10" ht="15" customHeight="1">
      <c r="A152" s="43"/>
      <c r="B152" s="2"/>
      <c r="C152" s="2"/>
      <c r="D152" s="2"/>
      <c r="E152" s="2"/>
      <c r="F152" s="2"/>
      <c r="G152" s="2"/>
      <c r="H152" s="2"/>
      <c r="I152" s="2"/>
      <c r="J152" s="44"/>
    </row>
    <row r="153" spans="1:10" ht="15" customHeight="1">
      <c r="A153" s="43"/>
      <c r="B153" s="2"/>
      <c r="C153" s="2"/>
      <c r="D153" s="2"/>
      <c r="E153" s="2"/>
      <c r="F153" s="2"/>
      <c r="G153" s="2"/>
      <c r="H153" s="2"/>
      <c r="I153" s="2"/>
      <c r="J153" s="44"/>
    </row>
    <row r="154" spans="1:10" ht="15" customHeight="1">
      <c r="A154" s="43"/>
      <c r="B154" s="2"/>
      <c r="C154" s="2"/>
      <c r="D154" s="2"/>
      <c r="E154" s="2"/>
      <c r="F154" s="2"/>
      <c r="G154" s="2"/>
      <c r="H154" s="2"/>
      <c r="I154" s="2"/>
      <c r="J154" s="44"/>
    </row>
    <row r="155" spans="1:10" ht="15" customHeight="1">
      <c r="A155" s="43"/>
      <c r="B155" s="2"/>
      <c r="C155" s="2"/>
      <c r="D155" s="2"/>
      <c r="E155" s="2"/>
      <c r="F155" s="2"/>
      <c r="G155" s="2"/>
      <c r="H155" s="2"/>
      <c r="I155" s="2"/>
      <c r="J155" s="44"/>
    </row>
    <row r="156" spans="1:10" ht="15" customHeight="1">
      <c r="A156" s="43"/>
      <c r="B156" s="2"/>
      <c r="C156" s="2"/>
      <c r="D156" s="2"/>
      <c r="E156" s="2"/>
      <c r="F156" s="2"/>
      <c r="G156" s="2"/>
      <c r="H156" s="2"/>
      <c r="I156" s="2"/>
      <c r="J156" s="44"/>
    </row>
    <row r="157" spans="1:10" ht="15" customHeight="1">
      <c r="A157" s="43"/>
      <c r="B157" s="2"/>
      <c r="C157" s="2"/>
      <c r="D157" s="2"/>
      <c r="E157" s="2"/>
      <c r="F157" s="2"/>
      <c r="G157" s="2"/>
      <c r="H157" s="2"/>
      <c r="I157" s="2"/>
      <c r="J157" s="44"/>
    </row>
    <row r="158" spans="1:10" ht="15" customHeight="1">
      <c r="A158" s="43"/>
      <c r="B158" s="2"/>
      <c r="C158" s="2"/>
      <c r="D158" s="2"/>
      <c r="E158" s="2"/>
      <c r="F158" s="2"/>
      <c r="G158" s="2"/>
      <c r="H158" s="2"/>
      <c r="I158" s="2"/>
      <c r="J158" s="44"/>
    </row>
    <row r="159" spans="1:10" ht="15" customHeight="1">
      <c r="A159" s="43"/>
      <c r="B159" s="2"/>
      <c r="C159" s="2"/>
      <c r="D159" s="2"/>
      <c r="E159" s="2"/>
      <c r="F159" s="2"/>
      <c r="G159" s="2"/>
      <c r="H159" s="2"/>
      <c r="I159" s="2"/>
      <c r="J159" s="44"/>
    </row>
    <row r="160" spans="1:10" ht="15" customHeight="1">
      <c r="A160" s="43"/>
      <c r="B160" s="2"/>
      <c r="C160" s="2"/>
      <c r="D160" s="2"/>
      <c r="E160" s="2"/>
      <c r="F160" s="2"/>
      <c r="G160" s="2"/>
      <c r="H160" s="2"/>
      <c r="I160" s="2"/>
      <c r="J160" s="44"/>
    </row>
    <row r="161" spans="1:10" ht="15" customHeight="1">
      <c r="A161" s="43"/>
      <c r="B161" s="2"/>
      <c r="C161" s="2"/>
      <c r="D161" s="2"/>
      <c r="E161" s="2"/>
      <c r="F161" s="2"/>
      <c r="G161" s="2"/>
      <c r="H161" s="2"/>
      <c r="I161" s="2"/>
      <c r="J161" s="44"/>
    </row>
    <row r="162" spans="1:10" ht="15" customHeight="1">
      <c r="A162" s="43"/>
      <c r="B162" s="2"/>
      <c r="C162" s="2"/>
      <c r="D162" s="2"/>
      <c r="E162" s="2"/>
      <c r="F162" s="2"/>
      <c r="G162" s="2"/>
      <c r="H162" s="2"/>
      <c r="I162" s="2"/>
      <c r="J162" s="44"/>
    </row>
    <row r="163" spans="1:10" ht="15" customHeight="1">
      <c r="A163" s="43"/>
      <c r="B163" s="2"/>
      <c r="C163" s="2"/>
      <c r="D163" s="2"/>
      <c r="E163" s="2"/>
      <c r="F163" s="2"/>
      <c r="G163" s="2"/>
      <c r="H163" s="2"/>
      <c r="I163" s="2"/>
      <c r="J163" s="44"/>
    </row>
    <row r="164" spans="1:10" ht="15" customHeight="1">
      <c r="A164" s="43"/>
      <c r="B164" s="2"/>
      <c r="C164" s="2"/>
      <c r="D164" s="2"/>
      <c r="E164" s="2"/>
      <c r="F164" s="2"/>
      <c r="G164" s="2"/>
      <c r="H164" s="2"/>
      <c r="I164" s="2"/>
      <c r="J164" s="44"/>
    </row>
    <row r="165" spans="1:10" ht="15" customHeight="1">
      <c r="A165" s="43"/>
      <c r="B165" s="2"/>
      <c r="C165" s="2"/>
      <c r="D165" s="2"/>
      <c r="E165" s="2"/>
      <c r="F165" s="2"/>
      <c r="G165" s="2"/>
      <c r="H165" s="2"/>
      <c r="I165" s="2"/>
      <c r="J165" s="44"/>
    </row>
    <row r="166" spans="1:10" ht="15" customHeight="1">
      <c r="A166" s="43"/>
      <c r="B166" s="2"/>
      <c r="C166" s="2"/>
      <c r="D166" s="2"/>
      <c r="E166" s="2"/>
      <c r="F166" s="2"/>
      <c r="G166" s="2"/>
      <c r="H166" s="2"/>
      <c r="I166" s="2"/>
      <c r="J166" s="44"/>
    </row>
    <row r="167" spans="1:10" ht="15" customHeight="1">
      <c r="A167" s="43"/>
      <c r="B167" s="2"/>
      <c r="C167" s="2"/>
      <c r="D167" s="2"/>
      <c r="E167" s="2"/>
      <c r="F167" s="2"/>
      <c r="G167" s="2"/>
      <c r="H167" s="2"/>
      <c r="I167" s="2"/>
      <c r="J167" s="44"/>
    </row>
    <row r="168" spans="1:10" ht="15" customHeight="1">
      <c r="A168" s="43"/>
      <c r="B168" s="2"/>
      <c r="C168" s="2"/>
      <c r="D168" s="2"/>
      <c r="E168" s="2"/>
      <c r="F168" s="2"/>
      <c r="G168" s="2"/>
      <c r="H168" s="2"/>
      <c r="I168" s="2"/>
      <c r="J168" s="44"/>
    </row>
    <row r="169" spans="1:10" ht="15" customHeight="1">
      <c r="A169" s="43"/>
      <c r="B169" s="2"/>
      <c r="C169" s="2"/>
      <c r="D169" s="2"/>
      <c r="E169" s="2"/>
      <c r="F169" s="2"/>
      <c r="G169" s="2"/>
      <c r="H169" s="2"/>
      <c r="I169" s="2"/>
      <c r="J169" s="44"/>
    </row>
    <row r="170" spans="1:10" ht="15" customHeight="1">
      <c r="A170" s="43"/>
      <c r="B170" s="2"/>
      <c r="C170" s="2"/>
      <c r="D170" s="2"/>
      <c r="E170" s="2"/>
      <c r="F170" s="2"/>
      <c r="G170" s="2"/>
      <c r="H170" s="2"/>
      <c r="I170" s="2"/>
      <c r="J170" s="44"/>
    </row>
    <row r="171" spans="1:10" ht="15" customHeight="1">
      <c r="A171" s="43"/>
      <c r="B171" s="2"/>
      <c r="C171" s="2"/>
      <c r="D171" s="2"/>
      <c r="E171" s="2"/>
      <c r="F171" s="2"/>
      <c r="G171" s="2"/>
      <c r="H171" s="2"/>
      <c r="I171" s="2"/>
      <c r="J171" s="44"/>
    </row>
    <row r="172" spans="1:10" ht="15" customHeight="1">
      <c r="A172" s="43"/>
      <c r="B172" s="2"/>
      <c r="C172" s="2"/>
      <c r="D172" s="2"/>
      <c r="E172" s="2"/>
      <c r="F172" s="2"/>
      <c r="G172" s="2"/>
      <c r="H172" s="2"/>
      <c r="I172" s="2"/>
      <c r="J172" s="44"/>
    </row>
    <row r="173" spans="1:10" ht="15" customHeight="1">
      <c r="A173" s="43"/>
      <c r="B173" s="2"/>
      <c r="C173" s="2"/>
      <c r="D173" s="2"/>
      <c r="E173" s="2"/>
      <c r="F173" s="2"/>
      <c r="G173" s="2"/>
      <c r="H173" s="2"/>
      <c r="I173" s="2"/>
      <c r="J173" s="44"/>
    </row>
    <row r="174" spans="1:10" ht="15" customHeight="1">
      <c r="A174" s="43"/>
      <c r="B174" s="2"/>
      <c r="C174" s="2"/>
      <c r="D174" s="2"/>
      <c r="E174" s="2"/>
      <c r="F174" s="2"/>
      <c r="G174" s="2"/>
      <c r="H174" s="2"/>
      <c r="I174" s="2"/>
      <c r="J174" s="44"/>
    </row>
    <row r="175" spans="1:10" ht="15" customHeight="1">
      <c r="A175" s="43"/>
      <c r="B175" s="2"/>
      <c r="C175" s="2"/>
      <c r="D175" s="2"/>
      <c r="E175" s="2"/>
      <c r="F175" s="2"/>
      <c r="G175" s="2"/>
      <c r="H175" s="2"/>
      <c r="I175" s="2"/>
      <c r="J175" s="44"/>
    </row>
    <row r="176" spans="1:10" ht="15" customHeight="1">
      <c r="A176" s="43"/>
      <c r="B176" s="2"/>
      <c r="C176" s="2"/>
      <c r="D176" s="2"/>
      <c r="E176" s="2"/>
      <c r="F176" s="2"/>
      <c r="G176" s="2"/>
      <c r="H176" s="2"/>
      <c r="I176" s="2"/>
      <c r="J176" s="44"/>
    </row>
    <row r="177" spans="1:10" ht="15" customHeight="1">
      <c r="A177" s="43"/>
      <c r="B177" s="2"/>
      <c r="C177" s="2"/>
      <c r="D177" s="2"/>
      <c r="E177" s="2"/>
      <c r="F177" s="2"/>
      <c r="G177" s="2"/>
      <c r="H177" s="2"/>
      <c r="I177" s="2"/>
      <c r="J177" s="44"/>
    </row>
    <row r="178" spans="1:10" ht="15" customHeight="1">
      <c r="A178" s="43"/>
      <c r="B178" s="2"/>
      <c r="C178" s="2"/>
      <c r="D178" s="2"/>
      <c r="E178" s="2"/>
      <c r="F178" s="2"/>
      <c r="G178" s="2"/>
      <c r="H178" s="2"/>
      <c r="I178" s="2"/>
      <c r="J178" s="44"/>
    </row>
    <row r="179" spans="1:10" ht="15" customHeight="1">
      <c r="A179" s="43"/>
      <c r="B179" s="2"/>
      <c r="C179" s="2"/>
      <c r="D179" s="2"/>
      <c r="E179" s="2"/>
      <c r="F179" s="2"/>
      <c r="G179" s="2"/>
      <c r="H179" s="2"/>
      <c r="I179" s="2"/>
      <c r="J179" s="44"/>
    </row>
    <row r="180" spans="1:10" ht="15" customHeight="1">
      <c r="A180" s="43"/>
      <c r="B180" s="2"/>
      <c r="C180" s="2"/>
      <c r="D180" s="2"/>
      <c r="E180" s="2"/>
      <c r="F180" s="2"/>
      <c r="G180" s="2"/>
      <c r="H180" s="2"/>
      <c r="I180" s="2"/>
      <c r="J180" s="44"/>
    </row>
    <row r="181" spans="1:10" ht="15" customHeight="1">
      <c r="A181" s="43"/>
      <c r="B181" s="2"/>
      <c r="C181" s="2"/>
      <c r="D181" s="2"/>
      <c r="E181" s="2"/>
      <c r="F181" s="2"/>
      <c r="G181" s="2"/>
      <c r="H181" s="2"/>
      <c r="I181" s="2"/>
      <c r="J181" s="44"/>
    </row>
    <row r="182" spans="1:10" ht="15" customHeight="1">
      <c r="A182" s="43"/>
      <c r="B182" s="2"/>
      <c r="C182" s="2"/>
      <c r="D182" s="2"/>
      <c r="E182" s="2"/>
      <c r="F182" s="2"/>
      <c r="G182" s="2"/>
      <c r="H182" s="2"/>
      <c r="I182" s="2"/>
      <c r="J182" s="44"/>
    </row>
    <row r="183" spans="1:10" ht="15" customHeight="1">
      <c r="A183" s="43"/>
      <c r="B183" s="2"/>
      <c r="C183" s="2"/>
      <c r="D183" s="2"/>
      <c r="E183" s="2"/>
      <c r="F183" s="2"/>
      <c r="G183" s="2"/>
      <c r="H183" s="2"/>
      <c r="I183" s="2"/>
      <c r="J183" s="44"/>
    </row>
    <row r="184" spans="1:10" ht="15" customHeight="1">
      <c r="A184" s="43"/>
      <c r="B184" s="2"/>
      <c r="C184" s="2"/>
      <c r="D184" s="2"/>
      <c r="E184" s="2"/>
      <c r="F184" s="2"/>
      <c r="G184" s="2"/>
      <c r="H184" s="2"/>
      <c r="I184" s="2"/>
      <c r="J184" s="44"/>
    </row>
    <row r="185" spans="1:10" ht="15" customHeight="1">
      <c r="A185" s="43"/>
      <c r="B185" s="2"/>
      <c r="C185" s="2"/>
      <c r="D185" s="2"/>
      <c r="E185" s="2"/>
      <c r="F185" s="2"/>
      <c r="G185" s="2"/>
      <c r="H185" s="2"/>
      <c r="I185" s="2"/>
      <c r="J185" s="44"/>
    </row>
    <row r="186" spans="1:10" ht="15" customHeight="1">
      <c r="A186" s="43"/>
      <c r="B186" s="2"/>
      <c r="C186" s="2"/>
      <c r="D186" s="2"/>
      <c r="E186" s="2"/>
      <c r="F186" s="2"/>
      <c r="G186" s="2"/>
      <c r="H186" s="2"/>
      <c r="I186" s="2"/>
      <c r="J186" s="44"/>
    </row>
    <row r="187" spans="1:10" ht="15" customHeight="1">
      <c r="A187" s="43"/>
      <c r="B187" s="2"/>
      <c r="C187" s="2"/>
      <c r="D187" s="2"/>
      <c r="E187" s="2"/>
      <c r="F187" s="2"/>
      <c r="G187" s="2"/>
      <c r="H187" s="2"/>
      <c r="I187" s="2"/>
      <c r="J187" s="44"/>
    </row>
    <row r="188" spans="1:10" ht="15" customHeight="1">
      <c r="A188" s="43"/>
      <c r="B188" s="2"/>
      <c r="C188" s="2"/>
      <c r="D188" s="2"/>
      <c r="E188" s="2"/>
      <c r="F188" s="2"/>
      <c r="G188" s="2"/>
      <c r="H188" s="2"/>
      <c r="I188" s="2"/>
      <c r="J188" s="44"/>
    </row>
    <row r="189" spans="1:10" ht="15" customHeight="1">
      <c r="A189" s="43"/>
      <c r="B189" s="2"/>
      <c r="C189" s="2"/>
      <c r="D189" s="2"/>
      <c r="E189" s="2"/>
      <c r="F189" s="2"/>
      <c r="G189" s="2"/>
      <c r="H189" s="2"/>
      <c r="I189" s="2"/>
      <c r="J189" s="44"/>
    </row>
    <row r="190" spans="1:10" ht="15" customHeight="1">
      <c r="A190" s="43"/>
      <c r="B190" s="2"/>
      <c r="C190" s="2"/>
      <c r="D190" s="2"/>
      <c r="E190" s="2"/>
      <c r="F190" s="2"/>
      <c r="G190" s="2"/>
      <c r="H190" s="2"/>
      <c r="I190" s="2"/>
      <c r="J190" s="44"/>
    </row>
    <row r="191" spans="1:10" ht="15" customHeight="1">
      <c r="A191" s="43"/>
      <c r="B191" s="2"/>
      <c r="C191" s="2"/>
      <c r="D191" s="2"/>
      <c r="E191" s="2"/>
      <c r="F191" s="2"/>
      <c r="G191" s="2"/>
      <c r="H191" s="2"/>
      <c r="I191" s="2"/>
      <c r="J191" s="44"/>
    </row>
    <row r="192" spans="1:10" ht="15" customHeight="1">
      <c r="A192" s="43"/>
      <c r="B192" s="2"/>
      <c r="C192" s="2"/>
      <c r="D192" s="2"/>
      <c r="E192" s="2"/>
      <c r="F192" s="2"/>
      <c r="G192" s="2"/>
      <c r="H192" s="2"/>
      <c r="I192" s="2"/>
      <c r="J192" s="44"/>
    </row>
    <row r="193" spans="1:10" ht="15" customHeight="1">
      <c r="A193" s="43"/>
      <c r="B193" s="2"/>
      <c r="C193" s="2"/>
      <c r="D193" s="2"/>
      <c r="E193" s="2"/>
      <c r="F193" s="2"/>
      <c r="G193" s="2"/>
      <c r="H193" s="2"/>
      <c r="I193" s="2"/>
      <c r="J193" s="44"/>
    </row>
    <row r="194" spans="1:10" ht="15" customHeight="1">
      <c r="A194" s="43"/>
      <c r="B194" s="2"/>
      <c r="C194" s="2"/>
      <c r="D194" s="2"/>
      <c r="E194" s="2"/>
      <c r="F194" s="2"/>
      <c r="G194" s="2"/>
      <c r="H194" s="2"/>
      <c r="I194" s="2"/>
      <c r="J194" s="44"/>
    </row>
    <row r="195" spans="1:10" ht="15" customHeight="1">
      <c r="A195" s="43"/>
      <c r="B195" s="2"/>
      <c r="C195" s="2"/>
      <c r="D195" s="2"/>
      <c r="E195" s="2"/>
      <c r="F195" s="2"/>
      <c r="G195" s="2"/>
      <c r="H195" s="2"/>
      <c r="I195" s="2"/>
      <c r="J195" s="44"/>
    </row>
    <row r="196" spans="1:10" ht="15" customHeight="1">
      <c r="A196" s="43"/>
      <c r="B196" s="2"/>
      <c r="C196" s="2"/>
      <c r="D196" s="2"/>
      <c r="E196" s="2"/>
      <c r="F196" s="2"/>
      <c r="G196" s="2"/>
      <c r="H196" s="2"/>
      <c r="I196" s="2"/>
      <c r="J196" s="44"/>
    </row>
    <row r="197" spans="1:10" ht="15" customHeight="1">
      <c r="A197" s="43"/>
      <c r="B197" s="2"/>
      <c r="C197" s="2"/>
      <c r="D197" s="2"/>
      <c r="E197" s="2"/>
      <c r="F197" s="2"/>
      <c r="G197" s="2"/>
      <c r="H197" s="2"/>
      <c r="I197" s="2"/>
      <c r="J197" s="44"/>
    </row>
    <row r="198" spans="1:10" ht="15" customHeight="1">
      <c r="A198" s="43"/>
      <c r="B198" s="2"/>
      <c r="C198" s="2"/>
      <c r="D198" s="2"/>
      <c r="E198" s="2"/>
      <c r="F198" s="2"/>
      <c r="G198" s="2"/>
      <c r="H198" s="2"/>
      <c r="I198" s="2"/>
      <c r="J198" s="44"/>
    </row>
    <row r="199" spans="1:10" ht="15" customHeight="1">
      <c r="A199" s="43"/>
      <c r="B199" s="2"/>
      <c r="C199" s="2"/>
      <c r="D199" s="2"/>
      <c r="E199" s="2"/>
      <c r="F199" s="2"/>
      <c r="G199" s="2"/>
      <c r="H199" s="2"/>
      <c r="I199" s="2"/>
      <c r="J199" s="44"/>
    </row>
    <row r="200" spans="1:10" ht="15" customHeight="1">
      <c r="A200" s="43"/>
      <c r="B200" s="2"/>
      <c r="C200" s="2"/>
      <c r="D200" s="2"/>
      <c r="E200" s="2"/>
      <c r="F200" s="2"/>
      <c r="G200" s="2"/>
      <c r="H200" s="2"/>
      <c r="I200" s="2"/>
      <c r="J200" s="44"/>
    </row>
    <row r="201" spans="1:10" ht="15" customHeight="1">
      <c r="A201" s="43"/>
      <c r="B201" s="2"/>
      <c r="C201" s="2"/>
      <c r="D201" s="2"/>
      <c r="E201" s="2"/>
      <c r="F201" s="2"/>
      <c r="G201" s="2"/>
      <c r="H201" s="2"/>
      <c r="I201" s="2"/>
      <c r="J201" s="44"/>
    </row>
    <row r="202" spans="1:10" ht="15" customHeight="1">
      <c r="A202" s="43"/>
      <c r="B202" s="2"/>
      <c r="C202" s="2"/>
      <c r="D202" s="2"/>
      <c r="E202" s="2"/>
      <c r="F202" s="2"/>
      <c r="G202" s="2"/>
      <c r="H202" s="2"/>
      <c r="I202" s="2"/>
      <c r="J202" s="44"/>
    </row>
    <row r="203" spans="1:10" ht="15" customHeight="1">
      <c r="A203" s="43"/>
      <c r="B203" s="2"/>
      <c r="C203" s="2"/>
      <c r="D203" s="2"/>
      <c r="E203" s="2"/>
      <c r="F203" s="2"/>
      <c r="G203" s="2"/>
      <c r="H203" s="2"/>
      <c r="I203" s="2"/>
      <c r="J203" s="44"/>
    </row>
    <row r="204" spans="1:10" ht="15" customHeight="1">
      <c r="A204" s="43"/>
      <c r="B204" s="2"/>
      <c r="C204" s="2"/>
      <c r="D204" s="2"/>
      <c r="E204" s="2"/>
      <c r="F204" s="2"/>
      <c r="G204" s="2"/>
      <c r="H204" s="2"/>
      <c r="I204" s="2"/>
      <c r="J204" s="44"/>
    </row>
    <row r="205" spans="1:10" ht="15" customHeight="1">
      <c r="A205" s="43"/>
      <c r="B205" s="2"/>
      <c r="C205" s="2"/>
      <c r="D205" s="2"/>
      <c r="E205" s="2"/>
      <c r="F205" s="2"/>
      <c r="G205" s="2"/>
      <c r="H205" s="2"/>
      <c r="I205" s="2"/>
      <c r="J205" s="44"/>
    </row>
    <row r="206" spans="1:10" ht="15" customHeight="1">
      <c r="A206" s="43"/>
      <c r="B206" s="2"/>
      <c r="C206" s="2"/>
      <c r="D206" s="2"/>
      <c r="E206" s="2"/>
      <c r="F206" s="2"/>
      <c r="G206" s="2"/>
      <c r="H206" s="2"/>
      <c r="I206" s="2"/>
      <c r="J206" s="44"/>
    </row>
    <row r="207" spans="1:10" ht="15" customHeight="1">
      <c r="A207" s="43"/>
      <c r="B207" s="2"/>
      <c r="C207" s="2"/>
      <c r="D207" s="2"/>
      <c r="E207" s="2"/>
      <c r="F207" s="2"/>
      <c r="G207" s="2"/>
      <c r="H207" s="2"/>
      <c r="I207" s="2"/>
      <c r="J207" s="44"/>
    </row>
    <row r="208" spans="1:10" ht="15" customHeight="1">
      <c r="A208" s="43"/>
      <c r="B208" s="2"/>
      <c r="C208" s="2"/>
      <c r="D208" s="2"/>
      <c r="E208" s="2"/>
      <c r="F208" s="2"/>
      <c r="G208" s="2"/>
      <c r="H208" s="2"/>
      <c r="I208" s="2"/>
      <c r="J208" s="44"/>
    </row>
    <row r="209" spans="1:10" ht="15" customHeight="1">
      <c r="A209" s="43"/>
      <c r="B209" s="2"/>
      <c r="C209" s="2"/>
      <c r="D209" s="2"/>
      <c r="E209" s="2"/>
      <c r="F209" s="2"/>
      <c r="G209" s="2"/>
      <c r="H209" s="2"/>
      <c r="I209" s="2"/>
      <c r="J209" s="44"/>
    </row>
    <row r="210" spans="1:10" ht="15" customHeight="1">
      <c r="A210" s="43"/>
      <c r="B210" s="2"/>
      <c r="C210" s="2"/>
      <c r="D210" s="2"/>
      <c r="E210" s="2"/>
      <c r="F210" s="2"/>
      <c r="G210" s="2"/>
      <c r="H210" s="2"/>
      <c r="I210" s="2"/>
      <c r="J210" s="44"/>
    </row>
    <row r="211" spans="1:10" ht="15" customHeight="1">
      <c r="A211" s="43"/>
      <c r="B211" s="2"/>
      <c r="C211" s="2"/>
      <c r="D211" s="2"/>
      <c r="E211" s="2"/>
      <c r="F211" s="2"/>
      <c r="G211" s="2"/>
      <c r="H211" s="2"/>
      <c r="I211" s="2"/>
      <c r="J211" s="44"/>
    </row>
    <row r="212" spans="1:10" ht="15" customHeight="1">
      <c r="A212" s="43"/>
      <c r="B212" s="2"/>
      <c r="C212" s="2"/>
      <c r="D212" s="2"/>
      <c r="E212" s="2"/>
      <c r="F212" s="2"/>
      <c r="G212" s="2"/>
      <c r="H212" s="2"/>
      <c r="I212" s="2"/>
      <c r="J212" s="44"/>
    </row>
    <row r="213" spans="1:10" ht="15" customHeight="1">
      <c r="A213" s="43"/>
      <c r="B213" s="2"/>
      <c r="C213" s="2"/>
      <c r="D213" s="2"/>
      <c r="E213" s="2"/>
      <c r="F213" s="2"/>
      <c r="G213" s="2"/>
      <c r="H213" s="2"/>
      <c r="I213" s="2"/>
      <c r="J213" s="44"/>
    </row>
    <row r="214" spans="1:10" ht="15" customHeight="1">
      <c r="A214" s="43"/>
      <c r="B214" s="2"/>
      <c r="C214" s="2"/>
      <c r="D214" s="2"/>
      <c r="E214" s="2"/>
      <c r="F214" s="2"/>
      <c r="G214" s="2"/>
      <c r="H214" s="2"/>
      <c r="I214" s="2"/>
      <c r="J214" s="44"/>
    </row>
    <row r="215" spans="1:10" ht="15" customHeight="1">
      <c r="A215" s="43"/>
      <c r="B215" s="2"/>
      <c r="C215" s="2"/>
      <c r="D215" s="2"/>
      <c r="E215" s="2"/>
      <c r="F215" s="2"/>
      <c r="G215" s="2"/>
      <c r="H215" s="2"/>
      <c r="I215" s="2"/>
      <c r="J215" s="44"/>
    </row>
    <row r="216" spans="1:10" ht="15" customHeight="1">
      <c r="A216" s="43"/>
      <c r="B216" s="2"/>
      <c r="C216" s="2"/>
      <c r="D216" s="2"/>
      <c r="E216" s="2"/>
      <c r="F216" s="2"/>
      <c r="G216" s="2"/>
      <c r="H216" s="2"/>
      <c r="I216" s="2"/>
      <c r="J216" s="44"/>
    </row>
    <row r="217" spans="1:10" ht="15" customHeight="1">
      <c r="A217" s="43"/>
      <c r="B217" s="2"/>
      <c r="C217" s="2"/>
      <c r="D217" s="2"/>
      <c r="E217" s="2"/>
      <c r="F217" s="2"/>
      <c r="G217" s="2"/>
      <c r="H217" s="2"/>
      <c r="I217" s="2"/>
      <c r="J217" s="44"/>
    </row>
    <row r="218" spans="1:10" ht="15" customHeight="1">
      <c r="A218" s="43"/>
      <c r="B218" s="2"/>
      <c r="C218" s="2"/>
      <c r="D218" s="2"/>
      <c r="E218" s="2"/>
      <c r="F218" s="2"/>
      <c r="G218" s="2"/>
      <c r="H218" s="2"/>
      <c r="I218" s="2"/>
      <c r="J218" s="44"/>
    </row>
    <row r="219" spans="1:10" ht="15" customHeight="1">
      <c r="A219" s="43"/>
      <c r="B219" s="2"/>
      <c r="C219" s="2"/>
      <c r="D219" s="2"/>
      <c r="E219" s="2"/>
      <c r="F219" s="2"/>
      <c r="G219" s="2"/>
      <c r="H219" s="2"/>
      <c r="I219" s="2"/>
      <c r="J219" s="44"/>
    </row>
    <row r="220" spans="1:10" ht="15" customHeight="1">
      <c r="A220" s="43"/>
      <c r="B220" s="2"/>
      <c r="C220" s="2"/>
      <c r="D220" s="2"/>
      <c r="E220" s="2"/>
      <c r="F220" s="2"/>
      <c r="G220" s="2"/>
      <c r="H220" s="2"/>
      <c r="I220" s="2"/>
      <c r="J220" s="44"/>
    </row>
    <row r="221" spans="1:10" ht="15" customHeight="1">
      <c r="A221" s="43"/>
      <c r="B221" s="2"/>
      <c r="C221" s="2"/>
      <c r="D221" s="2"/>
      <c r="E221" s="2"/>
      <c r="F221" s="2"/>
      <c r="G221" s="2"/>
      <c r="H221" s="2"/>
      <c r="I221" s="2"/>
      <c r="J221" s="44"/>
    </row>
    <row r="222" spans="1:10" ht="15" customHeight="1">
      <c r="A222" s="43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5" customHeight="1">
      <c r="A223" s="43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5" customHeight="1">
      <c r="A224" s="43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5" customHeight="1">
      <c r="A225" s="43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5" customHeight="1">
      <c r="A226" s="43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5" customHeight="1">
      <c r="A227" s="43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5" customHeight="1">
      <c r="A228" s="43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5" customHeight="1">
      <c r="A229" s="43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5" customHeight="1">
      <c r="A230" s="43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5" customHeight="1">
      <c r="A231" s="43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5" customHeight="1">
      <c r="A232" s="43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5" customHeight="1">
      <c r="A233" s="43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5" customHeight="1">
      <c r="A234" s="43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5" customHeight="1">
      <c r="A235" s="43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5" customHeight="1">
      <c r="A236" s="43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5" customHeight="1">
      <c r="A237" s="43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5" customHeight="1">
      <c r="A238" s="43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5" customHeight="1">
      <c r="A239" s="43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5" customHeight="1">
      <c r="A240" s="43"/>
      <c r="B240" s="2"/>
      <c r="C240" s="2"/>
      <c r="D240" s="2"/>
      <c r="E240" s="2"/>
      <c r="F240" s="2"/>
      <c r="G240" s="2"/>
      <c r="H240" s="2"/>
      <c r="I240" s="2"/>
      <c r="J240" s="2"/>
    </row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</sheetData>
  <mergeCells count="24">
    <mergeCell ref="W6:W7"/>
    <mergeCell ref="X6:X7"/>
    <mergeCell ref="I6:I7"/>
    <mergeCell ref="J6:J7"/>
    <mergeCell ref="O6:O7"/>
    <mergeCell ref="N6:N7"/>
    <mergeCell ref="Q6:Q7"/>
    <mergeCell ref="P6:P7"/>
    <mergeCell ref="Y6:Y7"/>
    <mergeCell ref="A5:T5"/>
    <mergeCell ref="A6:A7"/>
    <mergeCell ref="B6:B7"/>
    <mergeCell ref="E6:E7"/>
    <mergeCell ref="F6:F7"/>
    <mergeCell ref="H6:H7"/>
    <mergeCell ref="C6:C7"/>
    <mergeCell ref="D6:D7"/>
    <mergeCell ref="T6:T7"/>
    <mergeCell ref="K6:K7"/>
    <mergeCell ref="L6:L7"/>
    <mergeCell ref="M6:M7"/>
    <mergeCell ref="S6:S7"/>
    <mergeCell ref="R6:R7"/>
    <mergeCell ref="V6:V7"/>
  </mergeCells>
  <phoneticPr fontId="0" type="noConversion"/>
  <pageMargins left="0.62992125984251968" right="0.19685039370078741" top="0.59055118110236227" bottom="0.43307086614173229" header="0.23622047244094491" footer="0.15748031496062992"/>
  <pageSetup paperSize="9" scale="57" orientation="landscape" r:id="rId1"/>
  <headerFooter alignWithMargins="0"/>
  <cellWatches>
    <cellWatch r="A10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Гичкина</dc:creator>
  <cp:lastModifiedBy>User</cp:lastModifiedBy>
  <cp:lastPrinted>2014-10-11T06:31:52Z</cp:lastPrinted>
  <dcterms:created xsi:type="dcterms:W3CDTF">2012-10-06T13:25:51Z</dcterms:created>
  <dcterms:modified xsi:type="dcterms:W3CDTF">2014-10-11T06:31:55Z</dcterms:modified>
</cp:coreProperties>
</file>