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75" windowWidth="15180" windowHeight="9210"/>
  </bookViews>
  <sheets>
    <sheet name="Лист1" sheetId="1" r:id="rId1"/>
  </sheets>
  <definedNames>
    <definedName name="_xlnm.Print_Area" localSheetId="0">Лист1!$A$5:$AB$36</definedName>
  </definedNames>
  <calcPr calcId="124519"/>
</workbook>
</file>

<file path=xl/calcChain.xml><?xml version="1.0" encoding="utf-8"?>
<calcChain xmlns="http://schemas.openxmlformats.org/spreadsheetml/2006/main">
  <c r="AA34" i="1"/>
  <c r="AB34" s="1"/>
  <c r="AA33"/>
  <c r="AB33" s="1"/>
  <c r="AA32"/>
  <c r="AB32" s="1"/>
  <c r="AA31"/>
  <c r="AB31" s="1"/>
  <c r="AA30"/>
  <c r="AB30" s="1"/>
  <c r="AA29"/>
  <c r="AB29" s="1"/>
  <c r="AA28"/>
  <c r="AB28" s="1"/>
  <c r="AA27"/>
  <c r="AB27" s="1"/>
  <c r="AA26"/>
  <c r="AB26" s="1"/>
  <c r="AA25"/>
  <c r="AB25" s="1"/>
  <c r="AA24"/>
  <c r="AB24" s="1"/>
  <c r="AA23"/>
  <c r="AB23" s="1"/>
  <c r="AA22"/>
  <c r="AB22" s="1"/>
  <c r="AA21"/>
  <c r="AB21" s="1"/>
  <c r="AA20"/>
  <c r="AB20" s="1"/>
  <c r="AA19"/>
  <c r="AB19" s="1"/>
  <c r="AA18"/>
  <c r="AB18" s="1"/>
  <c r="AA17"/>
  <c r="AB17" s="1"/>
  <c r="AA16"/>
  <c r="AB16" s="1"/>
  <c r="AA15"/>
  <c r="AB15" s="1"/>
  <c r="AA14"/>
  <c r="AB14" s="1"/>
  <c r="AA13"/>
  <c r="AB13" s="1"/>
  <c r="AA12"/>
  <c r="AB12" s="1"/>
  <c r="AA11"/>
  <c r="AB11" s="1"/>
  <c r="AA10"/>
  <c r="AB10" s="1"/>
  <c r="AA9"/>
  <c r="AB9" s="1"/>
  <c r="AB44"/>
  <c r="Y28"/>
  <c r="Z28" s="1"/>
  <c r="Z27"/>
  <c r="Z25"/>
  <c r="Z23"/>
  <c r="Z21"/>
  <c r="Z19"/>
  <c r="Z17"/>
  <c r="Z15"/>
  <c r="Z13"/>
  <c r="Z11"/>
  <c r="Z9"/>
  <c r="Y34"/>
  <c r="Z34" s="1"/>
  <c r="Y33"/>
  <c r="Z33" s="1"/>
  <c r="Y32"/>
  <c r="Z32" s="1"/>
  <c r="Y31"/>
  <c r="Z31" s="1"/>
  <c r="Y30"/>
  <c r="Z30" s="1"/>
  <c r="Y29"/>
  <c r="Z29" s="1"/>
  <c r="Y27"/>
  <c r="Y26"/>
  <c r="Z26" s="1"/>
  <c r="Y25"/>
  <c r="Y24"/>
  <c r="Z24" s="1"/>
  <c r="Y23"/>
  <c r="Y22"/>
  <c r="Z22" s="1"/>
  <c r="Y21"/>
  <c r="Y20"/>
  <c r="Z20" s="1"/>
  <c r="Y19"/>
  <c r="Y18"/>
  <c r="Z18" s="1"/>
  <c r="Y17"/>
  <c r="Y16"/>
  <c r="Z16" s="1"/>
  <c r="Y15"/>
  <c r="Y14"/>
  <c r="Z14" s="1"/>
  <c r="Y13"/>
  <c r="Y12"/>
  <c r="Z12" s="1"/>
  <c r="Y11"/>
  <c r="Y10"/>
  <c r="Z10" s="1"/>
  <c r="Y9"/>
  <c r="Z44"/>
  <c r="B34"/>
  <c r="E34" l="1"/>
  <c r="G34" s="1"/>
  <c r="J34"/>
  <c r="M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9"/>
  <c r="G9" s="1"/>
  <c r="J9"/>
  <c r="M9" s="1"/>
  <c r="J10"/>
  <c r="M10" s="1"/>
  <c r="J11"/>
  <c r="J12"/>
  <c r="J13"/>
  <c r="M13" s="1"/>
  <c r="J14"/>
  <c r="M14" s="1"/>
  <c r="J15"/>
  <c r="M15" s="1"/>
  <c r="J16"/>
  <c r="M16" s="1"/>
  <c r="J17"/>
  <c r="M17" s="1"/>
  <c r="J18"/>
  <c r="M18" s="1"/>
  <c r="J19"/>
  <c r="M19" s="1"/>
  <c r="J20"/>
  <c r="M20" s="1"/>
  <c r="J21"/>
  <c r="M21" s="1"/>
  <c r="J22"/>
  <c r="M22" s="1"/>
  <c r="J23"/>
  <c r="M23" s="1"/>
  <c r="J24"/>
  <c r="M24" s="1"/>
  <c r="J25"/>
  <c r="M25" s="1"/>
  <c r="J26"/>
  <c r="M26" s="1"/>
  <c r="J27"/>
  <c r="J28"/>
  <c r="J29"/>
  <c r="M29" s="1"/>
  <c r="J30"/>
  <c r="M30" s="1"/>
  <c r="J31"/>
  <c r="M31" s="1"/>
  <c r="J32"/>
  <c r="M32" s="1"/>
  <c r="J33"/>
  <c r="M33" s="1"/>
  <c r="M11"/>
  <c r="M12"/>
  <c r="M27"/>
  <c r="M28"/>
  <c r="C36"/>
  <c r="B36"/>
  <c r="J36" l="1"/>
  <c r="M36"/>
  <c r="H10"/>
  <c r="I10" s="1"/>
  <c r="H12"/>
  <c r="I12" s="1"/>
  <c r="H14"/>
  <c r="I14" s="1"/>
  <c r="H16"/>
  <c r="I16" s="1"/>
  <c r="H20"/>
  <c r="I20" s="1"/>
  <c r="H22"/>
  <c r="I22" s="1"/>
  <c r="H24"/>
  <c r="I24" s="1"/>
  <c r="H28"/>
  <c r="I28" s="1"/>
  <c r="H11"/>
  <c r="I11" s="1"/>
  <c r="H13"/>
  <c r="I13" s="1"/>
  <c r="H15"/>
  <c r="I15" s="1"/>
  <c r="H17"/>
  <c r="I17" s="1"/>
  <c r="H19"/>
  <c r="I19" s="1"/>
  <c r="H21"/>
  <c r="I21" s="1"/>
  <c r="H23"/>
  <c r="I23" s="1"/>
  <c r="H25"/>
  <c r="I25" s="1"/>
  <c r="H27"/>
  <c r="I27" s="1"/>
  <c r="H29"/>
  <c r="I29" s="1"/>
  <c r="H31"/>
  <c r="I31" s="1"/>
  <c r="H33"/>
  <c r="I33" s="1"/>
  <c r="H18"/>
  <c r="I18" s="1"/>
  <c r="H26"/>
  <c r="I26" s="1"/>
  <c r="H30"/>
  <c r="I30" s="1"/>
  <c r="H32"/>
  <c r="I32" s="1"/>
  <c r="H9"/>
  <c r="I9" s="1"/>
  <c r="G36"/>
  <c r="L28"/>
  <c r="N28" s="1"/>
  <c r="H34"/>
  <c r="K21" l="1"/>
  <c r="L18"/>
  <c r="N18" s="1"/>
  <c r="L22"/>
  <c r="N22" s="1"/>
  <c r="L24"/>
  <c r="N24" s="1"/>
  <c r="L16"/>
  <c r="N16" s="1"/>
  <c r="L32"/>
  <c r="N32" s="1"/>
  <c r="K24"/>
  <c r="K23"/>
  <c r="K30"/>
  <c r="K29"/>
  <c r="L20"/>
  <c r="N20" s="1"/>
  <c r="K20"/>
  <c r="K27"/>
  <c r="K19"/>
  <c r="L26"/>
  <c r="N26" s="1"/>
  <c r="K28"/>
  <c r="K32"/>
  <c r="K31"/>
  <c r="L19"/>
  <c r="N19" s="1"/>
  <c r="L23"/>
  <c r="N23" s="1"/>
  <c r="L27"/>
  <c r="N27" s="1"/>
  <c r="L31"/>
  <c r="N31" s="1"/>
  <c r="K18"/>
  <c r="K22"/>
  <c r="K26"/>
  <c r="L30"/>
  <c r="N30" s="1"/>
  <c r="K16"/>
  <c r="K17"/>
  <c r="K25"/>
  <c r="K33"/>
  <c r="L17"/>
  <c r="N17" s="1"/>
  <c r="L21"/>
  <c r="N21" s="1"/>
  <c r="L25"/>
  <c r="N25" s="1"/>
  <c r="L29"/>
  <c r="N29" s="1"/>
  <c r="L33"/>
  <c r="N33" s="1"/>
  <c r="K11"/>
  <c r="L11"/>
  <c r="N11" s="1"/>
  <c r="K13"/>
  <c r="L13"/>
  <c r="N13" s="1"/>
  <c r="K15"/>
  <c r="L15"/>
  <c r="N15" s="1"/>
  <c r="I34"/>
  <c r="H36"/>
  <c r="L10"/>
  <c r="N10" s="1"/>
  <c r="K10"/>
  <c r="L12"/>
  <c r="N12" s="1"/>
  <c r="K12"/>
  <c r="L14"/>
  <c r="N14" s="1"/>
  <c r="K14"/>
  <c r="K9"/>
  <c r="L9"/>
  <c r="K34" l="1"/>
  <c r="K36" s="1"/>
  <c r="I36"/>
  <c r="L36"/>
  <c r="N9"/>
  <c r="N36" s="1"/>
  <c r="Z36" l="1"/>
  <c r="Z46" s="1"/>
  <c r="Y36"/>
  <c r="AB36" l="1"/>
  <c r="AB46" s="1"/>
  <c r="AA36"/>
</calcChain>
</file>

<file path=xl/sharedStrings.xml><?xml version="1.0" encoding="utf-8"?>
<sst xmlns="http://schemas.openxmlformats.org/spreadsheetml/2006/main" count="58" uniqueCount="58">
  <si>
    <t>Район</t>
  </si>
  <si>
    <t>Численность детей в возрасте 0-17 лет, тыс. чел.</t>
  </si>
  <si>
    <t>Кол-во ед.</t>
  </si>
  <si>
    <t>Сумма окладов,руб.</t>
  </si>
  <si>
    <t>Районн.и север.к-т</t>
  </si>
  <si>
    <t>ИТОГО ФОТ с начислениями, тыс.руб.</t>
  </si>
  <si>
    <t>Мат.затр. (50 тыс.руб. в год)</t>
  </si>
  <si>
    <t>ИТОГО ФОТ с начислениями на 2012-2013гг, тыс.руб.</t>
  </si>
  <si>
    <t>ИТОГО объем субвенции 2013-2014 гг.</t>
  </si>
  <si>
    <t>Вельский</t>
  </si>
  <si>
    <t>В-Тоемский</t>
  </si>
  <si>
    <t>Вилегодский</t>
  </si>
  <si>
    <t>Виноградовский</t>
  </si>
  <si>
    <t>Каргопольский</t>
  </si>
  <si>
    <t>Коношский</t>
  </si>
  <si>
    <t>Котласский</t>
  </si>
  <si>
    <t>Красноборский</t>
  </si>
  <si>
    <t>Ленский</t>
  </si>
  <si>
    <t>Лешуконский</t>
  </si>
  <si>
    <t>Мезенский</t>
  </si>
  <si>
    <t>Няндомский</t>
  </si>
  <si>
    <t xml:space="preserve">Онежский </t>
  </si>
  <si>
    <t>Пинежский</t>
  </si>
  <si>
    <t>Плесецкий</t>
  </si>
  <si>
    <t>Приморский</t>
  </si>
  <si>
    <t>Устьянский</t>
  </si>
  <si>
    <t>Холмогорский</t>
  </si>
  <si>
    <t>Шенкурский</t>
  </si>
  <si>
    <t>Архангельск</t>
  </si>
  <si>
    <t>Северодвинск</t>
  </si>
  <si>
    <t>Котлас</t>
  </si>
  <si>
    <t>Новодвинск</t>
  </si>
  <si>
    <t>Коряжма</t>
  </si>
  <si>
    <t>Мирный</t>
  </si>
  <si>
    <t>ВСЕГО:</t>
  </si>
  <si>
    <t>2007 год</t>
  </si>
  <si>
    <t>Предыд.расчет</t>
  </si>
  <si>
    <t>Разница</t>
  </si>
  <si>
    <t>Новая Земля</t>
  </si>
  <si>
    <t xml:space="preserve">Годовой ФОТ, тыс.руб. (49 окладов в год) </t>
  </si>
  <si>
    <t>гр.7=гр.5*гр.6*49/1000</t>
  </si>
  <si>
    <t>гр.9=гр.7+гр.8</t>
  </si>
  <si>
    <t>гр.8=гр.7*30,2/100</t>
  </si>
  <si>
    <t>гр.10=гр.3*50</t>
  </si>
  <si>
    <t>гр.11=гр.9+гр.10</t>
  </si>
  <si>
    <t>Начисления 30,2%, тыс.руб.</t>
  </si>
  <si>
    <t>Мат.затр. (50 тыс.руб. в год), тыс.руб.</t>
  </si>
  <si>
    <t>ИТОГО объем субвенции на 2015 год, тыс.руб.</t>
  </si>
  <si>
    <t>Должностной оклад (с инд. в 1,06 с 01.10.2012)</t>
  </si>
  <si>
    <t>Фонд оплаты труда с начислениями на 2016 год, тыс.руб.</t>
  </si>
  <si>
    <t>ИТОГО объем субвенции на 2016 год, тыс.руб.</t>
  </si>
  <si>
    <t>Фонд оплаты труда с начислениями на 2017 год, тыс.руб.</t>
  </si>
  <si>
    <t>ИТОГО объем субвенции на 2017 год, тыс.руб.</t>
  </si>
  <si>
    <t>гр.12=гр.9*0,606</t>
  </si>
  <si>
    <t>гр.13=гр.10*0,606+гр.12</t>
  </si>
  <si>
    <t>гр.14=гр.7*0,919</t>
  </si>
  <si>
    <t>гр.15=гр.10*0,919+гр.14</t>
  </si>
  <si>
    <t>Расчет субвенций бюджетам муниципальных образований Архангельской области на осуществление государственных полномочий по созданию комиссий по делам несовершеннолетних и защите их прав на 2015 год и на плановый период 2016 и 2017 годов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</si>
</sst>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00"/>
  </numFmts>
  <fonts count="6"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2" fontId="0" fillId="0" borderId="0" xfId="0" applyNumberFormat="1"/>
    <xf numFmtId="164" fontId="2" fillId="0" borderId="0" xfId="0" applyNumberFormat="1" applyFont="1" applyFill="1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Fill="1"/>
    <xf numFmtId="164" fontId="0" fillId="0" borderId="0" xfId="0" applyNumberFormat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65" fontId="2" fillId="0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0" fillId="0" borderId="0" xfId="0" applyNumberFormat="1"/>
    <xf numFmtId="0" fontId="0" fillId="0" borderId="3" xfId="0" applyBorder="1"/>
    <xf numFmtId="164" fontId="0" fillId="0" borderId="3" xfId="0" applyNumberFormat="1" applyBorder="1"/>
    <xf numFmtId="1" fontId="0" fillId="0" borderId="3" xfId="0" applyNumberFormat="1" applyBorder="1"/>
    <xf numFmtId="165" fontId="0" fillId="0" borderId="3" xfId="0" applyNumberFormat="1" applyBorder="1"/>
    <xf numFmtId="165" fontId="2" fillId="0" borderId="3" xfId="0" applyNumberFormat="1" applyFont="1" applyFill="1" applyBorder="1"/>
    <xf numFmtId="164" fontId="2" fillId="0" borderId="3" xfId="0" applyNumberFormat="1" applyFont="1" applyBorder="1"/>
    <xf numFmtId="0" fontId="0" fillId="0" borderId="4" xfId="0" applyBorder="1"/>
    <xf numFmtId="164" fontId="0" fillId="0" borderId="4" xfId="0" applyNumberFormat="1" applyBorder="1"/>
    <xf numFmtId="1" fontId="0" fillId="0" borderId="4" xfId="0" applyNumberFormat="1" applyBorder="1"/>
    <xf numFmtId="165" fontId="0" fillId="0" borderId="4" xfId="0" applyNumberFormat="1" applyBorder="1"/>
    <xf numFmtId="165" fontId="2" fillId="0" borderId="4" xfId="0" applyNumberFormat="1" applyFont="1" applyFill="1" applyBorder="1"/>
    <xf numFmtId="164" fontId="2" fillId="0" borderId="4" xfId="0" applyNumberFormat="1" applyFont="1" applyBorder="1"/>
    <xf numFmtId="0" fontId="0" fillId="0" borderId="4" xfId="0" applyBorder="1" applyAlignment="1">
      <alignment wrapText="1"/>
    </xf>
    <xf numFmtId="0" fontId="0" fillId="0" borderId="5" xfId="0" applyBorder="1"/>
    <xf numFmtId="164" fontId="0" fillId="0" borderId="5" xfId="0" applyNumberFormat="1" applyBorder="1"/>
    <xf numFmtId="165" fontId="0" fillId="0" borderId="5" xfId="0" applyNumberFormat="1" applyBorder="1"/>
    <xf numFmtId="165" fontId="2" fillId="0" borderId="5" xfId="0" applyNumberFormat="1" applyFont="1" applyFill="1" applyBorder="1"/>
    <xf numFmtId="166" fontId="0" fillId="0" borderId="3" xfId="0" applyNumberFormat="1" applyBorder="1"/>
    <xf numFmtId="166" fontId="0" fillId="0" borderId="4" xfId="0" applyNumberFormat="1" applyBorder="1"/>
    <xf numFmtId="1" fontId="0" fillId="0" borderId="5" xfId="0" applyNumberFormat="1" applyBorder="1"/>
    <xf numFmtId="165" fontId="1" fillId="0" borderId="1" xfId="0" applyNumberFormat="1" applyFont="1" applyFill="1" applyBorder="1"/>
    <xf numFmtId="0" fontId="0" fillId="0" borderId="1" xfId="0" applyFill="1" applyBorder="1"/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7"/>
  <sheetViews>
    <sheetView tabSelected="1" topLeftCell="A8" workbookViewId="0">
      <selection activeCell="B44" sqref="B44:B47"/>
    </sheetView>
  </sheetViews>
  <sheetFormatPr defaultRowHeight="12.75"/>
  <cols>
    <col min="1" max="1" width="14.7109375" customWidth="1"/>
    <col min="2" max="2" width="11.140625" customWidth="1"/>
    <col min="3" max="3" width="5.85546875" customWidth="1"/>
    <col min="4" max="4" width="10.7109375" customWidth="1"/>
    <col min="5" max="5" width="8.28515625" customWidth="1"/>
    <col min="6" max="6" width="7.140625" customWidth="1"/>
    <col min="7" max="7" width="11.28515625" customWidth="1"/>
    <col min="8" max="8" width="11" customWidth="1"/>
    <col min="9" max="9" width="9.85546875" customWidth="1"/>
    <col min="10" max="10" width="10.85546875" customWidth="1"/>
    <col min="11" max="11" width="11.42578125" style="1" customWidth="1"/>
    <col min="12" max="12" width="11.28515625" hidden="1" customWidth="1"/>
    <col min="13" max="13" width="13.7109375" hidden="1" customWidth="1"/>
    <col min="14" max="14" width="12.28515625" style="1" hidden="1" customWidth="1"/>
    <col min="15" max="24" width="0" hidden="1" customWidth="1"/>
    <col min="25" max="25" width="13.42578125" customWidth="1"/>
    <col min="26" max="26" width="11.42578125" customWidth="1"/>
    <col min="27" max="27" width="12.42578125" customWidth="1"/>
    <col min="28" max="28" width="11.5703125" customWidth="1"/>
  </cols>
  <sheetData>
    <row r="1" spans="1:28" hidden="1"/>
    <row r="2" spans="1:28" hidden="1"/>
    <row r="3" spans="1:28" hidden="1"/>
    <row r="4" spans="1:28" hidden="1"/>
    <row r="5" spans="1:28" ht="12.75" customHeight="1">
      <c r="A5" s="42" t="s">
        <v>57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  <c r="AB5" s="45"/>
    </row>
    <row r="6" spans="1:28" ht="36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8"/>
      <c r="AB6" s="48"/>
    </row>
    <row r="7" spans="1:28" ht="131.25" customHeight="1">
      <c r="A7" s="2" t="s">
        <v>0</v>
      </c>
      <c r="B7" s="2" t="s">
        <v>1</v>
      </c>
      <c r="C7" s="2" t="s">
        <v>2</v>
      </c>
      <c r="D7" s="2" t="s">
        <v>48</v>
      </c>
      <c r="E7" s="2" t="s">
        <v>3</v>
      </c>
      <c r="F7" s="2" t="s">
        <v>4</v>
      </c>
      <c r="G7" s="2" t="s">
        <v>39</v>
      </c>
      <c r="H7" s="2" t="s">
        <v>45</v>
      </c>
      <c r="I7" s="2" t="s">
        <v>5</v>
      </c>
      <c r="J7" s="2" t="s">
        <v>46</v>
      </c>
      <c r="K7" s="13" t="s">
        <v>47</v>
      </c>
      <c r="L7" s="2" t="s">
        <v>7</v>
      </c>
      <c r="M7" s="2" t="s">
        <v>6</v>
      </c>
      <c r="N7" s="13" t="s">
        <v>8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2" t="s">
        <v>49</v>
      </c>
      <c r="Z7" s="13" t="s">
        <v>50</v>
      </c>
      <c r="AA7" s="2" t="s">
        <v>51</v>
      </c>
      <c r="AB7" s="13" t="s">
        <v>52</v>
      </c>
    </row>
    <row r="8" spans="1:28" s="18" customFormat="1" ht="19.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 t="s">
        <v>40</v>
      </c>
      <c r="H8" s="16" t="s">
        <v>42</v>
      </c>
      <c r="I8" s="16" t="s">
        <v>41</v>
      </c>
      <c r="J8" s="16" t="s">
        <v>43</v>
      </c>
      <c r="K8" s="17" t="s">
        <v>44</v>
      </c>
      <c r="L8" s="16"/>
      <c r="M8" s="16"/>
      <c r="N8" s="17"/>
      <c r="O8" s="16"/>
      <c r="P8" s="16"/>
      <c r="Q8" s="16"/>
      <c r="R8" s="16"/>
      <c r="S8" s="16"/>
      <c r="T8" s="16"/>
      <c r="U8" s="16"/>
      <c r="V8" s="16"/>
      <c r="W8" s="16"/>
      <c r="X8" s="16"/>
      <c r="Y8" s="16" t="s">
        <v>53</v>
      </c>
      <c r="Z8" s="17" t="s">
        <v>54</v>
      </c>
      <c r="AA8" s="16" t="s">
        <v>55</v>
      </c>
      <c r="AB8" s="17" t="s">
        <v>56</v>
      </c>
    </row>
    <row r="9" spans="1:28">
      <c r="A9" s="20" t="s">
        <v>9</v>
      </c>
      <c r="B9" s="37">
        <v>10.975</v>
      </c>
      <c r="C9" s="22">
        <v>2</v>
      </c>
      <c r="D9" s="22">
        <v>3985</v>
      </c>
      <c r="E9" s="21">
        <f t="shared" ref="E9:E33" si="0">C9*D9</f>
        <v>7970</v>
      </c>
      <c r="F9" s="20">
        <v>1.7</v>
      </c>
      <c r="G9" s="23">
        <f>E9*F9*49*1/1000</f>
        <v>663.90099999999995</v>
      </c>
      <c r="H9" s="23">
        <f>G9*0.302</f>
        <v>200.49810199999999</v>
      </c>
      <c r="I9" s="23">
        <f>ROUND(G9+H9,1)</f>
        <v>864.4</v>
      </c>
      <c r="J9" s="23">
        <f t="shared" ref="J9:J33" si="1">50*C9</f>
        <v>100</v>
      </c>
      <c r="K9" s="24">
        <f>ROUND(I9+J9, 1)</f>
        <v>964.4</v>
      </c>
      <c r="L9" s="23">
        <f>ROUND(I9/1.015*1.06,1)</f>
        <v>902.7</v>
      </c>
      <c r="M9" s="23">
        <f>J9</f>
        <v>100</v>
      </c>
      <c r="N9" s="24">
        <f>ROUND(L9+M9, 1)</f>
        <v>1002.7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3">
        <f>ROUND(I9*$Z$44/100,1)</f>
        <v>523.9</v>
      </c>
      <c r="Z9" s="24">
        <f>ROUND(J9*$Z$44/100+Y9,1)</f>
        <v>584.5</v>
      </c>
      <c r="AA9" s="23">
        <f>ROUND(I9*$AB$44/100,1)</f>
        <v>794.6</v>
      </c>
      <c r="AB9" s="25">
        <f>ROUND(J9*$AB$44/100+AA9,1)</f>
        <v>886.5</v>
      </c>
    </row>
    <row r="10" spans="1:28">
      <c r="A10" s="26" t="s">
        <v>10</v>
      </c>
      <c r="B10" s="38">
        <v>3.2330000000000001</v>
      </c>
      <c r="C10" s="28">
        <v>2</v>
      </c>
      <c r="D10" s="28">
        <v>3985</v>
      </c>
      <c r="E10" s="27">
        <f t="shared" si="0"/>
        <v>7970</v>
      </c>
      <c r="F10" s="26">
        <v>1.7</v>
      </c>
      <c r="G10" s="29">
        <f t="shared" ref="G10:G33" si="2">E10*F10*49*1/1000</f>
        <v>663.90099999999995</v>
      </c>
      <c r="H10" s="29">
        <f t="shared" ref="H10:H34" si="3">G10*0.302</f>
        <v>200.49810199999999</v>
      </c>
      <c r="I10" s="29">
        <f t="shared" ref="I10:I33" si="4">ROUND(G10+H10,1)</f>
        <v>864.4</v>
      </c>
      <c r="J10" s="29">
        <f t="shared" si="1"/>
        <v>100</v>
      </c>
      <c r="K10" s="30">
        <f t="shared" ref="K10:K33" si="5">ROUND(I10+J10, 1)</f>
        <v>964.4</v>
      </c>
      <c r="L10" s="29">
        <f t="shared" ref="L10:L33" si="6">ROUND(I10/1.015*1.06,1)</f>
        <v>902.7</v>
      </c>
      <c r="M10" s="29">
        <f t="shared" ref="M10:M34" si="7">J10</f>
        <v>100</v>
      </c>
      <c r="N10" s="30">
        <f t="shared" ref="N10:N33" si="8">ROUND(L10+M10, 1)</f>
        <v>1002.7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9">
        <f t="shared" ref="Y10:Y34" si="9">ROUND(I10*$Z$44/100,1)</f>
        <v>523.9</v>
      </c>
      <c r="Z10" s="30">
        <f t="shared" ref="Z10:Z34" si="10">ROUND(J10*$Z$44/100+Y10,1)</f>
        <v>584.5</v>
      </c>
      <c r="AA10" s="29">
        <f t="shared" ref="AA10:AA34" si="11">ROUND(I10*$AB$44/100,1)</f>
        <v>794.6</v>
      </c>
      <c r="AB10" s="31">
        <f t="shared" ref="AB10:AB34" si="12">ROUND(J10*$AB$44/100+AA10,1)</f>
        <v>886.5</v>
      </c>
    </row>
    <row r="11" spans="1:28">
      <c r="A11" s="26" t="s">
        <v>11</v>
      </c>
      <c r="B11" s="38">
        <v>2.073</v>
      </c>
      <c r="C11" s="28">
        <v>2</v>
      </c>
      <c r="D11" s="28">
        <v>3985</v>
      </c>
      <c r="E11" s="27">
        <f t="shared" si="0"/>
        <v>7970</v>
      </c>
      <c r="F11" s="26">
        <v>1.7</v>
      </c>
      <c r="G11" s="29">
        <f t="shared" si="2"/>
        <v>663.90099999999995</v>
      </c>
      <c r="H11" s="29">
        <f t="shared" si="3"/>
        <v>200.49810199999999</v>
      </c>
      <c r="I11" s="29">
        <f t="shared" si="4"/>
        <v>864.4</v>
      </c>
      <c r="J11" s="29">
        <f t="shared" si="1"/>
        <v>100</v>
      </c>
      <c r="K11" s="30">
        <f t="shared" si="5"/>
        <v>964.4</v>
      </c>
      <c r="L11" s="29">
        <f t="shared" si="6"/>
        <v>902.7</v>
      </c>
      <c r="M11" s="29">
        <f t="shared" si="7"/>
        <v>100</v>
      </c>
      <c r="N11" s="30">
        <f t="shared" si="8"/>
        <v>1002.7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9">
        <f t="shared" si="9"/>
        <v>523.9</v>
      </c>
      <c r="Z11" s="30">
        <f t="shared" si="10"/>
        <v>584.5</v>
      </c>
      <c r="AA11" s="29">
        <f t="shared" si="11"/>
        <v>794.6</v>
      </c>
      <c r="AB11" s="31">
        <f t="shared" si="12"/>
        <v>886.5</v>
      </c>
    </row>
    <row r="12" spans="1:28">
      <c r="A12" s="26" t="s">
        <v>12</v>
      </c>
      <c r="B12" s="38">
        <v>3.5030000000000001</v>
      </c>
      <c r="C12" s="28">
        <v>2</v>
      </c>
      <c r="D12" s="28">
        <v>3985</v>
      </c>
      <c r="E12" s="27">
        <f t="shared" si="0"/>
        <v>7970</v>
      </c>
      <c r="F12" s="26">
        <v>1.7</v>
      </c>
      <c r="G12" s="29">
        <f t="shared" si="2"/>
        <v>663.90099999999995</v>
      </c>
      <c r="H12" s="29">
        <f t="shared" si="3"/>
        <v>200.49810199999999</v>
      </c>
      <c r="I12" s="29">
        <f t="shared" si="4"/>
        <v>864.4</v>
      </c>
      <c r="J12" s="29">
        <f t="shared" si="1"/>
        <v>100</v>
      </c>
      <c r="K12" s="30">
        <f t="shared" si="5"/>
        <v>964.4</v>
      </c>
      <c r="L12" s="29">
        <f t="shared" si="6"/>
        <v>902.7</v>
      </c>
      <c r="M12" s="29">
        <f t="shared" si="7"/>
        <v>100</v>
      </c>
      <c r="N12" s="30">
        <f t="shared" si="8"/>
        <v>1002.7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9">
        <f t="shared" si="9"/>
        <v>523.9</v>
      </c>
      <c r="Z12" s="30">
        <f t="shared" si="10"/>
        <v>584.5</v>
      </c>
      <c r="AA12" s="29">
        <f t="shared" si="11"/>
        <v>794.6</v>
      </c>
      <c r="AB12" s="31">
        <f t="shared" si="12"/>
        <v>886.5</v>
      </c>
    </row>
    <row r="13" spans="1:28">
      <c r="A13" s="26" t="s">
        <v>13</v>
      </c>
      <c r="B13" s="38">
        <v>4.056</v>
      </c>
      <c r="C13" s="28">
        <v>2</v>
      </c>
      <c r="D13" s="28">
        <v>3985</v>
      </c>
      <c r="E13" s="27">
        <f t="shared" si="0"/>
        <v>7970</v>
      </c>
      <c r="F13" s="26">
        <v>1.7</v>
      </c>
      <c r="G13" s="29">
        <f t="shared" si="2"/>
        <v>663.90099999999995</v>
      </c>
      <c r="H13" s="29">
        <f t="shared" si="3"/>
        <v>200.49810199999999</v>
      </c>
      <c r="I13" s="29">
        <f t="shared" si="4"/>
        <v>864.4</v>
      </c>
      <c r="J13" s="29">
        <f t="shared" si="1"/>
        <v>100</v>
      </c>
      <c r="K13" s="30">
        <f t="shared" si="5"/>
        <v>964.4</v>
      </c>
      <c r="L13" s="29">
        <f t="shared" si="6"/>
        <v>902.7</v>
      </c>
      <c r="M13" s="29">
        <f t="shared" si="7"/>
        <v>100</v>
      </c>
      <c r="N13" s="30">
        <f t="shared" si="8"/>
        <v>1002.7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9">
        <f t="shared" si="9"/>
        <v>523.9</v>
      </c>
      <c r="Z13" s="30">
        <f t="shared" si="10"/>
        <v>584.5</v>
      </c>
      <c r="AA13" s="29">
        <f t="shared" si="11"/>
        <v>794.6</v>
      </c>
      <c r="AB13" s="31">
        <f t="shared" si="12"/>
        <v>886.5</v>
      </c>
    </row>
    <row r="14" spans="1:28">
      <c r="A14" s="26" t="s">
        <v>14</v>
      </c>
      <c r="B14" s="38">
        <v>4.5970000000000004</v>
      </c>
      <c r="C14" s="28">
        <v>2</v>
      </c>
      <c r="D14" s="28">
        <v>3985</v>
      </c>
      <c r="E14" s="27">
        <f t="shared" si="0"/>
        <v>7970</v>
      </c>
      <c r="F14" s="26">
        <v>1.7</v>
      </c>
      <c r="G14" s="29">
        <f t="shared" si="2"/>
        <v>663.90099999999995</v>
      </c>
      <c r="H14" s="29">
        <f t="shared" si="3"/>
        <v>200.49810199999999</v>
      </c>
      <c r="I14" s="29">
        <f t="shared" si="4"/>
        <v>864.4</v>
      </c>
      <c r="J14" s="29">
        <f t="shared" si="1"/>
        <v>100</v>
      </c>
      <c r="K14" s="30">
        <f t="shared" si="5"/>
        <v>964.4</v>
      </c>
      <c r="L14" s="29">
        <f t="shared" si="6"/>
        <v>902.7</v>
      </c>
      <c r="M14" s="29">
        <f t="shared" si="7"/>
        <v>100</v>
      </c>
      <c r="N14" s="30">
        <f t="shared" si="8"/>
        <v>1002.7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9">
        <f t="shared" si="9"/>
        <v>523.9</v>
      </c>
      <c r="Z14" s="30">
        <f t="shared" si="10"/>
        <v>584.5</v>
      </c>
      <c r="AA14" s="29">
        <f t="shared" si="11"/>
        <v>794.6</v>
      </c>
      <c r="AB14" s="31">
        <f t="shared" si="12"/>
        <v>886.5</v>
      </c>
    </row>
    <row r="15" spans="1:28">
      <c r="A15" s="26" t="s">
        <v>15</v>
      </c>
      <c r="B15" s="38">
        <v>3.8319999999999999</v>
      </c>
      <c r="C15" s="28">
        <v>2</v>
      </c>
      <c r="D15" s="28">
        <v>3985</v>
      </c>
      <c r="E15" s="27">
        <f t="shared" si="0"/>
        <v>7970</v>
      </c>
      <c r="F15" s="26">
        <v>1.7</v>
      </c>
      <c r="G15" s="29">
        <f t="shared" si="2"/>
        <v>663.90099999999995</v>
      </c>
      <c r="H15" s="29">
        <f t="shared" si="3"/>
        <v>200.49810199999999</v>
      </c>
      <c r="I15" s="29">
        <f t="shared" si="4"/>
        <v>864.4</v>
      </c>
      <c r="J15" s="29">
        <f t="shared" si="1"/>
        <v>100</v>
      </c>
      <c r="K15" s="30">
        <f t="shared" si="5"/>
        <v>964.4</v>
      </c>
      <c r="L15" s="29">
        <f t="shared" si="6"/>
        <v>902.7</v>
      </c>
      <c r="M15" s="29">
        <f t="shared" si="7"/>
        <v>100</v>
      </c>
      <c r="N15" s="30">
        <f t="shared" si="8"/>
        <v>1002.7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9">
        <f t="shared" si="9"/>
        <v>523.9</v>
      </c>
      <c r="Z15" s="30">
        <f t="shared" si="10"/>
        <v>584.5</v>
      </c>
      <c r="AA15" s="29">
        <f t="shared" si="11"/>
        <v>794.6</v>
      </c>
      <c r="AB15" s="31">
        <f t="shared" si="12"/>
        <v>886.5</v>
      </c>
    </row>
    <row r="16" spans="1:28">
      <c r="A16" s="26" t="s">
        <v>16</v>
      </c>
      <c r="B16" s="38">
        <v>2.59</v>
      </c>
      <c r="C16" s="28">
        <v>2</v>
      </c>
      <c r="D16" s="28">
        <v>3985</v>
      </c>
      <c r="E16" s="27">
        <f t="shared" si="0"/>
        <v>7970</v>
      </c>
      <c r="F16" s="26">
        <v>1.7</v>
      </c>
      <c r="G16" s="29">
        <f t="shared" si="2"/>
        <v>663.90099999999995</v>
      </c>
      <c r="H16" s="29">
        <f t="shared" si="3"/>
        <v>200.49810199999999</v>
      </c>
      <c r="I16" s="29">
        <f t="shared" si="4"/>
        <v>864.4</v>
      </c>
      <c r="J16" s="29">
        <f t="shared" si="1"/>
        <v>100</v>
      </c>
      <c r="K16" s="30">
        <f t="shared" si="5"/>
        <v>964.4</v>
      </c>
      <c r="L16" s="29">
        <f t="shared" si="6"/>
        <v>902.7</v>
      </c>
      <c r="M16" s="29">
        <f t="shared" si="7"/>
        <v>100</v>
      </c>
      <c r="N16" s="30">
        <f t="shared" si="8"/>
        <v>1002.7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9">
        <f t="shared" si="9"/>
        <v>523.9</v>
      </c>
      <c r="Z16" s="30">
        <f t="shared" si="10"/>
        <v>584.5</v>
      </c>
      <c r="AA16" s="29">
        <f t="shared" si="11"/>
        <v>794.6</v>
      </c>
      <c r="AB16" s="31">
        <f t="shared" si="12"/>
        <v>886.5</v>
      </c>
    </row>
    <row r="17" spans="1:28">
      <c r="A17" s="26" t="s">
        <v>17</v>
      </c>
      <c r="B17" s="38">
        <v>2.7389999999999999</v>
      </c>
      <c r="C17" s="28">
        <v>2</v>
      </c>
      <c r="D17" s="28">
        <v>3985</v>
      </c>
      <c r="E17" s="27">
        <f t="shared" si="0"/>
        <v>7970</v>
      </c>
      <c r="F17" s="26">
        <v>1.7</v>
      </c>
      <c r="G17" s="29">
        <f t="shared" si="2"/>
        <v>663.90099999999995</v>
      </c>
      <c r="H17" s="29">
        <f t="shared" si="3"/>
        <v>200.49810199999999</v>
      </c>
      <c r="I17" s="29">
        <f t="shared" si="4"/>
        <v>864.4</v>
      </c>
      <c r="J17" s="29">
        <f t="shared" si="1"/>
        <v>100</v>
      </c>
      <c r="K17" s="30">
        <f t="shared" si="5"/>
        <v>964.4</v>
      </c>
      <c r="L17" s="29">
        <f t="shared" si="6"/>
        <v>902.7</v>
      </c>
      <c r="M17" s="29">
        <f t="shared" si="7"/>
        <v>100</v>
      </c>
      <c r="N17" s="30">
        <f t="shared" si="8"/>
        <v>1002.7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9">
        <f t="shared" si="9"/>
        <v>523.9</v>
      </c>
      <c r="Z17" s="30">
        <f t="shared" si="10"/>
        <v>584.5</v>
      </c>
      <c r="AA17" s="29">
        <f t="shared" si="11"/>
        <v>794.6</v>
      </c>
      <c r="AB17" s="31">
        <f t="shared" si="12"/>
        <v>886.5</v>
      </c>
    </row>
    <row r="18" spans="1:28">
      <c r="A18" s="26" t="s">
        <v>18</v>
      </c>
      <c r="B18" s="38">
        <v>1.4059999999999999</v>
      </c>
      <c r="C18" s="28">
        <v>2</v>
      </c>
      <c r="D18" s="28">
        <v>3985</v>
      </c>
      <c r="E18" s="27">
        <f t="shared" si="0"/>
        <v>7970</v>
      </c>
      <c r="F18" s="26">
        <v>2.2000000000000002</v>
      </c>
      <c r="G18" s="29">
        <f t="shared" si="2"/>
        <v>859.16600000000005</v>
      </c>
      <c r="H18" s="29">
        <f t="shared" si="3"/>
        <v>259.46813200000003</v>
      </c>
      <c r="I18" s="29">
        <f t="shared" si="4"/>
        <v>1118.5999999999999</v>
      </c>
      <c r="J18" s="29">
        <f t="shared" si="1"/>
        <v>100</v>
      </c>
      <c r="K18" s="30">
        <f t="shared" si="5"/>
        <v>1218.5999999999999</v>
      </c>
      <c r="L18" s="29">
        <f t="shared" si="6"/>
        <v>1168.2</v>
      </c>
      <c r="M18" s="29">
        <f t="shared" si="7"/>
        <v>100</v>
      </c>
      <c r="N18" s="30">
        <f t="shared" si="8"/>
        <v>1268.2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9">
        <f t="shared" si="9"/>
        <v>677.9</v>
      </c>
      <c r="Z18" s="30">
        <f t="shared" si="10"/>
        <v>738.5</v>
      </c>
      <c r="AA18" s="29">
        <f t="shared" si="11"/>
        <v>1028.2</v>
      </c>
      <c r="AB18" s="31">
        <f t="shared" si="12"/>
        <v>1120.0999999999999</v>
      </c>
    </row>
    <row r="19" spans="1:28">
      <c r="A19" s="26" t="s">
        <v>19</v>
      </c>
      <c r="B19" s="38">
        <v>1.996</v>
      </c>
      <c r="C19" s="28">
        <v>2</v>
      </c>
      <c r="D19" s="28">
        <v>3985</v>
      </c>
      <c r="E19" s="27">
        <f t="shared" si="0"/>
        <v>7970</v>
      </c>
      <c r="F19" s="26">
        <v>2.2000000000000002</v>
      </c>
      <c r="G19" s="29">
        <f t="shared" si="2"/>
        <v>859.16600000000005</v>
      </c>
      <c r="H19" s="29">
        <f t="shared" si="3"/>
        <v>259.46813200000003</v>
      </c>
      <c r="I19" s="29">
        <f t="shared" si="4"/>
        <v>1118.5999999999999</v>
      </c>
      <c r="J19" s="29">
        <f t="shared" si="1"/>
        <v>100</v>
      </c>
      <c r="K19" s="30">
        <f t="shared" si="5"/>
        <v>1218.5999999999999</v>
      </c>
      <c r="L19" s="29">
        <f t="shared" si="6"/>
        <v>1168.2</v>
      </c>
      <c r="M19" s="29">
        <f t="shared" si="7"/>
        <v>100</v>
      </c>
      <c r="N19" s="30">
        <f t="shared" si="8"/>
        <v>1268.2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9">
        <f t="shared" si="9"/>
        <v>677.9</v>
      </c>
      <c r="Z19" s="30">
        <f t="shared" si="10"/>
        <v>738.5</v>
      </c>
      <c r="AA19" s="29">
        <f t="shared" si="11"/>
        <v>1028.2</v>
      </c>
      <c r="AB19" s="31">
        <f t="shared" si="12"/>
        <v>1120.0999999999999</v>
      </c>
    </row>
    <row r="20" spans="1:28">
      <c r="A20" s="26" t="s">
        <v>20</v>
      </c>
      <c r="B20" s="38">
        <v>6.2729999999999997</v>
      </c>
      <c r="C20" s="28">
        <v>2</v>
      </c>
      <c r="D20" s="28">
        <v>3985</v>
      </c>
      <c r="E20" s="27">
        <f t="shared" si="0"/>
        <v>7970</v>
      </c>
      <c r="F20" s="26">
        <v>1.7</v>
      </c>
      <c r="G20" s="29">
        <f t="shared" si="2"/>
        <v>663.90099999999995</v>
      </c>
      <c r="H20" s="29">
        <f t="shared" si="3"/>
        <v>200.49810199999999</v>
      </c>
      <c r="I20" s="29">
        <f t="shared" si="4"/>
        <v>864.4</v>
      </c>
      <c r="J20" s="29">
        <f t="shared" si="1"/>
        <v>100</v>
      </c>
      <c r="K20" s="30">
        <f t="shared" si="5"/>
        <v>964.4</v>
      </c>
      <c r="L20" s="29">
        <f t="shared" si="6"/>
        <v>902.7</v>
      </c>
      <c r="M20" s="29">
        <f t="shared" si="7"/>
        <v>100</v>
      </c>
      <c r="N20" s="30">
        <f t="shared" si="8"/>
        <v>1002.7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9">
        <f t="shared" si="9"/>
        <v>523.9</v>
      </c>
      <c r="Z20" s="30">
        <f t="shared" si="10"/>
        <v>584.5</v>
      </c>
      <c r="AA20" s="29">
        <f t="shared" si="11"/>
        <v>794.6</v>
      </c>
      <c r="AB20" s="31">
        <f t="shared" si="12"/>
        <v>886.5</v>
      </c>
    </row>
    <row r="21" spans="1:28">
      <c r="A21" s="32" t="s">
        <v>21</v>
      </c>
      <c r="B21" s="38">
        <v>7.2240000000000002</v>
      </c>
      <c r="C21" s="28">
        <v>2</v>
      </c>
      <c r="D21" s="28">
        <v>3985</v>
      </c>
      <c r="E21" s="27">
        <f t="shared" si="0"/>
        <v>7970</v>
      </c>
      <c r="F21" s="26">
        <v>1.7</v>
      </c>
      <c r="G21" s="29">
        <f t="shared" si="2"/>
        <v>663.90099999999995</v>
      </c>
      <c r="H21" s="29">
        <f t="shared" si="3"/>
        <v>200.49810199999999</v>
      </c>
      <c r="I21" s="29">
        <f t="shared" si="4"/>
        <v>864.4</v>
      </c>
      <c r="J21" s="29">
        <f t="shared" si="1"/>
        <v>100</v>
      </c>
      <c r="K21" s="30">
        <f t="shared" si="5"/>
        <v>964.4</v>
      </c>
      <c r="L21" s="29">
        <f t="shared" si="6"/>
        <v>902.7</v>
      </c>
      <c r="M21" s="29">
        <f t="shared" si="7"/>
        <v>100</v>
      </c>
      <c r="N21" s="30">
        <f t="shared" si="8"/>
        <v>1002.7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9">
        <f t="shared" si="9"/>
        <v>523.9</v>
      </c>
      <c r="Z21" s="30">
        <f t="shared" si="10"/>
        <v>584.5</v>
      </c>
      <c r="AA21" s="29">
        <f t="shared" si="11"/>
        <v>794.6</v>
      </c>
      <c r="AB21" s="31">
        <f t="shared" si="12"/>
        <v>886.5</v>
      </c>
    </row>
    <row r="22" spans="1:28">
      <c r="A22" s="26" t="s">
        <v>22</v>
      </c>
      <c r="B22" s="38">
        <v>5.0940000000000003</v>
      </c>
      <c r="C22" s="28">
        <v>2</v>
      </c>
      <c r="D22" s="28">
        <v>3985</v>
      </c>
      <c r="E22" s="27">
        <f t="shared" si="0"/>
        <v>7970</v>
      </c>
      <c r="F22" s="26">
        <v>2.2000000000000002</v>
      </c>
      <c r="G22" s="29">
        <f t="shared" si="2"/>
        <v>859.16600000000005</v>
      </c>
      <c r="H22" s="29">
        <f t="shared" si="3"/>
        <v>259.46813200000003</v>
      </c>
      <c r="I22" s="29">
        <f t="shared" si="4"/>
        <v>1118.5999999999999</v>
      </c>
      <c r="J22" s="29">
        <f t="shared" si="1"/>
        <v>100</v>
      </c>
      <c r="K22" s="30">
        <f t="shared" si="5"/>
        <v>1218.5999999999999</v>
      </c>
      <c r="L22" s="29">
        <f t="shared" si="6"/>
        <v>1168.2</v>
      </c>
      <c r="M22" s="29">
        <f t="shared" si="7"/>
        <v>100</v>
      </c>
      <c r="N22" s="30">
        <f t="shared" si="8"/>
        <v>1268.2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9">
        <f t="shared" si="9"/>
        <v>677.9</v>
      </c>
      <c r="Z22" s="30">
        <f t="shared" si="10"/>
        <v>738.5</v>
      </c>
      <c r="AA22" s="29">
        <f t="shared" si="11"/>
        <v>1028.2</v>
      </c>
      <c r="AB22" s="31">
        <f t="shared" si="12"/>
        <v>1120.0999999999999</v>
      </c>
    </row>
    <row r="23" spans="1:28">
      <c r="A23" s="26" t="s">
        <v>23</v>
      </c>
      <c r="B23" s="38">
        <v>9.0389999999999997</v>
      </c>
      <c r="C23" s="28">
        <v>2</v>
      </c>
      <c r="D23" s="28">
        <v>3985</v>
      </c>
      <c r="E23" s="27">
        <f t="shared" si="0"/>
        <v>7970</v>
      </c>
      <c r="F23" s="26">
        <v>1.7</v>
      </c>
      <c r="G23" s="29">
        <f t="shared" si="2"/>
        <v>663.90099999999995</v>
      </c>
      <c r="H23" s="29">
        <f t="shared" si="3"/>
        <v>200.49810199999999</v>
      </c>
      <c r="I23" s="29">
        <f t="shared" si="4"/>
        <v>864.4</v>
      </c>
      <c r="J23" s="29">
        <f t="shared" si="1"/>
        <v>100</v>
      </c>
      <c r="K23" s="30">
        <f t="shared" si="5"/>
        <v>964.4</v>
      </c>
      <c r="L23" s="29">
        <f t="shared" si="6"/>
        <v>902.7</v>
      </c>
      <c r="M23" s="29">
        <f t="shared" si="7"/>
        <v>100</v>
      </c>
      <c r="N23" s="30">
        <f t="shared" si="8"/>
        <v>1002.7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9">
        <f t="shared" si="9"/>
        <v>523.9</v>
      </c>
      <c r="Z23" s="30">
        <f t="shared" si="10"/>
        <v>584.5</v>
      </c>
      <c r="AA23" s="29">
        <f t="shared" si="11"/>
        <v>794.6</v>
      </c>
      <c r="AB23" s="31">
        <f t="shared" si="12"/>
        <v>886.5</v>
      </c>
    </row>
    <row r="24" spans="1:28">
      <c r="A24" s="26" t="s">
        <v>24</v>
      </c>
      <c r="B24" s="38">
        <v>5.0090000000000003</v>
      </c>
      <c r="C24" s="28">
        <v>2</v>
      </c>
      <c r="D24" s="28">
        <v>3985</v>
      </c>
      <c r="E24" s="27">
        <f t="shared" si="0"/>
        <v>7970</v>
      </c>
      <c r="F24" s="26">
        <v>1.7</v>
      </c>
      <c r="G24" s="29">
        <f t="shared" si="2"/>
        <v>663.90099999999995</v>
      </c>
      <c r="H24" s="29">
        <f t="shared" si="3"/>
        <v>200.49810199999999</v>
      </c>
      <c r="I24" s="29">
        <f t="shared" si="4"/>
        <v>864.4</v>
      </c>
      <c r="J24" s="29">
        <f t="shared" si="1"/>
        <v>100</v>
      </c>
      <c r="K24" s="30">
        <f t="shared" si="5"/>
        <v>964.4</v>
      </c>
      <c r="L24" s="29">
        <f t="shared" si="6"/>
        <v>902.7</v>
      </c>
      <c r="M24" s="29">
        <f t="shared" si="7"/>
        <v>100</v>
      </c>
      <c r="N24" s="30">
        <f t="shared" si="8"/>
        <v>1002.7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9">
        <f t="shared" si="9"/>
        <v>523.9</v>
      </c>
      <c r="Z24" s="30">
        <f t="shared" si="10"/>
        <v>584.5</v>
      </c>
      <c r="AA24" s="29">
        <f t="shared" si="11"/>
        <v>794.6</v>
      </c>
      <c r="AB24" s="31">
        <f t="shared" si="12"/>
        <v>886.5</v>
      </c>
    </row>
    <row r="25" spans="1:28">
      <c r="A25" s="26" t="s">
        <v>25</v>
      </c>
      <c r="B25" s="38">
        <v>6.0030000000000001</v>
      </c>
      <c r="C25" s="28">
        <v>2</v>
      </c>
      <c r="D25" s="28">
        <v>3985</v>
      </c>
      <c r="E25" s="27">
        <f t="shared" si="0"/>
        <v>7970</v>
      </c>
      <c r="F25" s="26">
        <v>1.7</v>
      </c>
      <c r="G25" s="29">
        <f t="shared" si="2"/>
        <v>663.90099999999995</v>
      </c>
      <c r="H25" s="29">
        <f t="shared" si="3"/>
        <v>200.49810199999999</v>
      </c>
      <c r="I25" s="29">
        <f t="shared" si="4"/>
        <v>864.4</v>
      </c>
      <c r="J25" s="29">
        <f t="shared" si="1"/>
        <v>100</v>
      </c>
      <c r="K25" s="30">
        <f t="shared" si="5"/>
        <v>964.4</v>
      </c>
      <c r="L25" s="29">
        <f t="shared" si="6"/>
        <v>902.7</v>
      </c>
      <c r="M25" s="29">
        <f t="shared" si="7"/>
        <v>100</v>
      </c>
      <c r="N25" s="30">
        <f t="shared" si="8"/>
        <v>1002.7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9">
        <f t="shared" si="9"/>
        <v>523.9</v>
      </c>
      <c r="Z25" s="30">
        <f t="shared" si="10"/>
        <v>584.5</v>
      </c>
      <c r="AA25" s="29">
        <f t="shared" si="11"/>
        <v>794.6</v>
      </c>
      <c r="AB25" s="31">
        <f t="shared" si="12"/>
        <v>886.5</v>
      </c>
    </row>
    <row r="26" spans="1:28">
      <c r="A26" s="26" t="s">
        <v>26</v>
      </c>
      <c r="B26" s="38">
        <v>4.343</v>
      </c>
      <c r="C26" s="28">
        <v>2</v>
      </c>
      <c r="D26" s="28">
        <v>3985</v>
      </c>
      <c r="E26" s="27">
        <f t="shared" si="0"/>
        <v>7970</v>
      </c>
      <c r="F26" s="26">
        <v>1.7</v>
      </c>
      <c r="G26" s="29">
        <f t="shared" si="2"/>
        <v>663.90099999999995</v>
      </c>
      <c r="H26" s="29">
        <f t="shared" si="3"/>
        <v>200.49810199999999</v>
      </c>
      <c r="I26" s="29">
        <f t="shared" si="4"/>
        <v>864.4</v>
      </c>
      <c r="J26" s="29">
        <f t="shared" si="1"/>
        <v>100</v>
      </c>
      <c r="K26" s="30">
        <f t="shared" si="5"/>
        <v>964.4</v>
      </c>
      <c r="L26" s="29">
        <f t="shared" si="6"/>
        <v>902.7</v>
      </c>
      <c r="M26" s="29">
        <f t="shared" si="7"/>
        <v>100</v>
      </c>
      <c r="N26" s="30">
        <f t="shared" si="8"/>
        <v>1002.7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9">
        <f t="shared" si="9"/>
        <v>523.9</v>
      </c>
      <c r="Z26" s="30">
        <f t="shared" si="10"/>
        <v>584.5</v>
      </c>
      <c r="AA26" s="29">
        <f t="shared" si="11"/>
        <v>794.6</v>
      </c>
      <c r="AB26" s="31">
        <f t="shared" si="12"/>
        <v>886.5</v>
      </c>
    </row>
    <row r="27" spans="1:28">
      <c r="A27" s="26" t="s">
        <v>27</v>
      </c>
      <c r="B27" s="38">
        <v>2.952</v>
      </c>
      <c r="C27" s="28">
        <v>2</v>
      </c>
      <c r="D27" s="28">
        <v>3985</v>
      </c>
      <c r="E27" s="27">
        <f t="shared" si="0"/>
        <v>7970</v>
      </c>
      <c r="F27" s="26">
        <v>1.7</v>
      </c>
      <c r="G27" s="29">
        <f t="shared" si="2"/>
        <v>663.90099999999995</v>
      </c>
      <c r="H27" s="29">
        <f t="shared" si="3"/>
        <v>200.49810199999999</v>
      </c>
      <c r="I27" s="29">
        <f t="shared" si="4"/>
        <v>864.4</v>
      </c>
      <c r="J27" s="29">
        <f t="shared" si="1"/>
        <v>100</v>
      </c>
      <c r="K27" s="30">
        <f t="shared" si="5"/>
        <v>964.4</v>
      </c>
      <c r="L27" s="29">
        <f t="shared" si="6"/>
        <v>902.7</v>
      </c>
      <c r="M27" s="29">
        <f t="shared" si="7"/>
        <v>100</v>
      </c>
      <c r="N27" s="30">
        <f t="shared" si="8"/>
        <v>1002.7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9">
        <f t="shared" si="9"/>
        <v>523.9</v>
      </c>
      <c r="Z27" s="30">
        <f t="shared" si="10"/>
        <v>584.5</v>
      </c>
      <c r="AA27" s="29">
        <f t="shared" si="11"/>
        <v>794.6</v>
      </c>
      <c r="AB27" s="31">
        <f t="shared" si="12"/>
        <v>886.5</v>
      </c>
    </row>
    <row r="28" spans="1:28">
      <c r="A28" s="26" t="s">
        <v>28</v>
      </c>
      <c r="B28" s="38">
        <v>63.692</v>
      </c>
      <c r="C28" s="28">
        <v>15</v>
      </c>
      <c r="D28" s="28">
        <v>3985</v>
      </c>
      <c r="E28" s="27">
        <f t="shared" si="0"/>
        <v>59775</v>
      </c>
      <c r="F28" s="26">
        <v>1.7</v>
      </c>
      <c r="G28" s="29">
        <f t="shared" si="2"/>
        <v>4979.2574999999997</v>
      </c>
      <c r="H28" s="29">
        <f t="shared" si="3"/>
        <v>1503.7357649999999</v>
      </c>
      <c r="I28" s="29">
        <f t="shared" si="4"/>
        <v>6483</v>
      </c>
      <c r="J28" s="29">
        <f t="shared" si="1"/>
        <v>750</v>
      </c>
      <c r="K28" s="30">
        <f t="shared" si="5"/>
        <v>7233</v>
      </c>
      <c r="L28" s="29">
        <f t="shared" si="6"/>
        <v>6770.4</v>
      </c>
      <c r="M28" s="29">
        <f t="shared" si="7"/>
        <v>750</v>
      </c>
      <c r="N28" s="30">
        <f t="shared" si="8"/>
        <v>7520.4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9">
        <f>ROUND(I28*$Z$44/100,1)-0.2</f>
        <v>3928.9</v>
      </c>
      <c r="Z28" s="30">
        <f t="shared" si="10"/>
        <v>4383.3999999999996</v>
      </c>
      <c r="AA28" s="29">
        <f t="shared" si="11"/>
        <v>5959.2</v>
      </c>
      <c r="AB28" s="31">
        <f>ROUND(J28*$AB$44/100+AA28,1)-0.3</f>
        <v>6648.3</v>
      </c>
    </row>
    <row r="29" spans="1:28">
      <c r="A29" s="26" t="s">
        <v>29</v>
      </c>
      <c r="B29" s="38">
        <v>33.832000000000001</v>
      </c>
      <c r="C29" s="28">
        <v>6</v>
      </c>
      <c r="D29" s="28">
        <v>3985</v>
      </c>
      <c r="E29" s="27">
        <f t="shared" si="0"/>
        <v>23910</v>
      </c>
      <c r="F29" s="26">
        <v>2.2000000000000002</v>
      </c>
      <c r="G29" s="29">
        <f t="shared" si="2"/>
        <v>2577.4980000000005</v>
      </c>
      <c r="H29" s="29">
        <f t="shared" si="3"/>
        <v>778.40439600000013</v>
      </c>
      <c r="I29" s="29">
        <f t="shared" si="4"/>
        <v>3355.9</v>
      </c>
      <c r="J29" s="29">
        <f t="shared" si="1"/>
        <v>300</v>
      </c>
      <c r="K29" s="30">
        <f t="shared" si="5"/>
        <v>3655.9</v>
      </c>
      <c r="L29" s="29">
        <f t="shared" si="6"/>
        <v>3504.7</v>
      </c>
      <c r="M29" s="29">
        <f t="shared" si="7"/>
        <v>300</v>
      </c>
      <c r="N29" s="30">
        <f t="shared" si="8"/>
        <v>3804.7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9">
        <f t="shared" si="9"/>
        <v>2033.9</v>
      </c>
      <c r="Z29" s="30">
        <f t="shared" si="10"/>
        <v>2215.6999999999998</v>
      </c>
      <c r="AA29" s="29">
        <f t="shared" si="11"/>
        <v>3084.8</v>
      </c>
      <c r="AB29" s="31">
        <f t="shared" si="12"/>
        <v>3360.6</v>
      </c>
    </row>
    <row r="30" spans="1:28">
      <c r="A30" s="26" t="s">
        <v>30</v>
      </c>
      <c r="B30" s="38">
        <v>14.792</v>
      </c>
      <c r="C30" s="28">
        <v>3</v>
      </c>
      <c r="D30" s="28">
        <v>3985</v>
      </c>
      <c r="E30" s="27">
        <f t="shared" si="0"/>
        <v>11955</v>
      </c>
      <c r="F30" s="26">
        <v>1.7</v>
      </c>
      <c r="G30" s="29">
        <f t="shared" si="2"/>
        <v>995.85149999999999</v>
      </c>
      <c r="H30" s="29">
        <f t="shared" si="3"/>
        <v>300.74715299999997</v>
      </c>
      <c r="I30" s="29">
        <f t="shared" si="4"/>
        <v>1296.5999999999999</v>
      </c>
      <c r="J30" s="29">
        <f t="shared" si="1"/>
        <v>150</v>
      </c>
      <c r="K30" s="30">
        <f t="shared" si="5"/>
        <v>1446.6</v>
      </c>
      <c r="L30" s="29">
        <f t="shared" si="6"/>
        <v>1354.1</v>
      </c>
      <c r="M30" s="29">
        <f t="shared" si="7"/>
        <v>150</v>
      </c>
      <c r="N30" s="30">
        <f t="shared" si="8"/>
        <v>1504.1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9">
        <f t="shared" si="9"/>
        <v>785.8</v>
      </c>
      <c r="Z30" s="30">
        <f t="shared" si="10"/>
        <v>876.7</v>
      </c>
      <c r="AA30" s="29">
        <f t="shared" si="11"/>
        <v>1191.8</v>
      </c>
      <c r="AB30" s="31">
        <f t="shared" si="12"/>
        <v>1329.7</v>
      </c>
    </row>
    <row r="31" spans="1:28">
      <c r="A31" s="26" t="s">
        <v>31</v>
      </c>
      <c r="B31" s="38">
        <v>8.2089999999999996</v>
      </c>
      <c r="C31" s="28">
        <v>2</v>
      </c>
      <c r="D31" s="28">
        <v>3985</v>
      </c>
      <c r="E31" s="27">
        <f t="shared" si="0"/>
        <v>7970</v>
      </c>
      <c r="F31" s="26">
        <v>1.7</v>
      </c>
      <c r="G31" s="29">
        <f t="shared" si="2"/>
        <v>663.90099999999995</v>
      </c>
      <c r="H31" s="29">
        <f t="shared" si="3"/>
        <v>200.49810199999999</v>
      </c>
      <c r="I31" s="29">
        <f t="shared" si="4"/>
        <v>864.4</v>
      </c>
      <c r="J31" s="29">
        <f t="shared" si="1"/>
        <v>100</v>
      </c>
      <c r="K31" s="30">
        <f t="shared" si="5"/>
        <v>964.4</v>
      </c>
      <c r="L31" s="29">
        <f t="shared" si="6"/>
        <v>902.7</v>
      </c>
      <c r="M31" s="29">
        <f t="shared" si="7"/>
        <v>100</v>
      </c>
      <c r="N31" s="30">
        <f t="shared" si="8"/>
        <v>1002.7</v>
      </c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9">
        <f t="shared" si="9"/>
        <v>523.9</v>
      </c>
      <c r="Z31" s="30">
        <f t="shared" si="10"/>
        <v>584.5</v>
      </c>
      <c r="AA31" s="29">
        <f t="shared" si="11"/>
        <v>794.6</v>
      </c>
      <c r="AB31" s="31">
        <f t="shared" si="12"/>
        <v>886.5</v>
      </c>
    </row>
    <row r="32" spans="1:28">
      <c r="A32" s="26" t="s">
        <v>32</v>
      </c>
      <c r="B32" s="38">
        <v>7.8079999999999998</v>
      </c>
      <c r="C32" s="28">
        <v>2</v>
      </c>
      <c r="D32" s="28">
        <v>3985</v>
      </c>
      <c r="E32" s="27">
        <f t="shared" si="0"/>
        <v>7970</v>
      </c>
      <c r="F32" s="26">
        <v>1.7</v>
      </c>
      <c r="G32" s="29">
        <f t="shared" si="2"/>
        <v>663.90099999999995</v>
      </c>
      <c r="H32" s="29">
        <f t="shared" si="3"/>
        <v>200.49810199999999</v>
      </c>
      <c r="I32" s="29">
        <f t="shared" si="4"/>
        <v>864.4</v>
      </c>
      <c r="J32" s="29">
        <f t="shared" si="1"/>
        <v>100</v>
      </c>
      <c r="K32" s="30">
        <f t="shared" si="5"/>
        <v>964.4</v>
      </c>
      <c r="L32" s="29">
        <f t="shared" si="6"/>
        <v>902.7</v>
      </c>
      <c r="M32" s="29">
        <f t="shared" si="7"/>
        <v>100</v>
      </c>
      <c r="N32" s="30">
        <f t="shared" si="8"/>
        <v>1002.7</v>
      </c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9">
        <f t="shared" si="9"/>
        <v>523.9</v>
      </c>
      <c r="Z32" s="30">
        <f t="shared" si="10"/>
        <v>584.5</v>
      </c>
      <c r="AA32" s="29">
        <f t="shared" si="11"/>
        <v>794.6</v>
      </c>
      <c r="AB32" s="31">
        <f t="shared" si="12"/>
        <v>886.5</v>
      </c>
    </row>
    <row r="33" spans="1:28">
      <c r="A33" s="26" t="s">
        <v>33</v>
      </c>
      <c r="B33" s="38">
        <v>6.2750000000000004</v>
      </c>
      <c r="C33" s="28">
        <v>2</v>
      </c>
      <c r="D33" s="28">
        <v>3985</v>
      </c>
      <c r="E33" s="27">
        <f t="shared" si="0"/>
        <v>7970</v>
      </c>
      <c r="F33" s="26">
        <v>1.7</v>
      </c>
      <c r="G33" s="29">
        <f t="shared" si="2"/>
        <v>663.90099999999995</v>
      </c>
      <c r="H33" s="29">
        <f t="shared" si="3"/>
        <v>200.49810199999999</v>
      </c>
      <c r="I33" s="29">
        <f t="shared" si="4"/>
        <v>864.4</v>
      </c>
      <c r="J33" s="29">
        <f t="shared" si="1"/>
        <v>100</v>
      </c>
      <c r="K33" s="30">
        <f t="shared" si="5"/>
        <v>964.4</v>
      </c>
      <c r="L33" s="29">
        <f t="shared" si="6"/>
        <v>902.7</v>
      </c>
      <c r="M33" s="29">
        <f t="shared" si="7"/>
        <v>100</v>
      </c>
      <c r="N33" s="30">
        <f t="shared" si="8"/>
        <v>1002.7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9">
        <f t="shared" si="9"/>
        <v>523.9</v>
      </c>
      <c r="Z33" s="30">
        <f t="shared" si="10"/>
        <v>584.5</v>
      </c>
      <c r="AA33" s="29">
        <f t="shared" si="11"/>
        <v>794.6</v>
      </c>
      <c r="AB33" s="31">
        <f t="shared" si="12"/>
        <v>886.5</v>
      </c>
    </row>
    <row r="34" spans="1:28">
      <c r="A34" s="26" t="s">
        <v>38</v>
      </c>
      <c r="B34" s="38">
        <f>221.918-221.545</f>
        <v>0.37300000000001887</v>
      </c>
      <c r="C34" s="27">
        <v>0.5</v>
      </c>
      <c r="D34" s="28">
        <v>3985</v>
      </c>
      <c r="E34" s="27">
        <f>C34*D34</f>
        <v>1992.5</v>
      </c>
      <c r="F34" s="26">
        <v>3</v>
      </c>
      <c r="G34" s="29">
        <f>E34*F34*49*1/1000</f>
        <v>292.89749999999998</v>
      </c>
      <c r="H34" s="29">
        <f t="shared" si="3"/>
        <v>88.455044999999984</v>
      </c>
      <c r="I34" s="29">
        <f>ROUND(G34+H34,1)</f>
        <v>381.4</v>
      </c>
      <c r="J34" s="29">
        <f>50*C34</f>
        <v>25</v>
      </c>
      <c r="K34" s="30">
        <f>ROUND(I34+J34, 1)</f>
        <v>406.4</v>
      </c>
      <c r="L34" s="29"/>
      <c r="M34" s="29">
        <f t="shared" si="7"/>
        <v>25</v>
      </c>
      <c r="N34" s="30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9">
        <f t="shared" si="9"/>
        <v>231.2</v>
      </c>
      <c r="Z34" s="30">
        <f t="shared" si="10"/>
        <v>246.4</v>
      </c>
      <c r="AA34" s="29">
        <f t="shared" si="11"/>
        <v>350.6</v>
      </c>
      <c r="AB34" s="31">
        <f t="shared" si="12"/>
        <v>373.6</v>
      </c>
    </row>
    <row r="35" spans="1:28">
      <c r="A35" s="33"/>
      <c r="B35" s="34"/>
      <c r="C35" s="33"/>
      <c r="D35" s="39"/>
      <c r="E35" s="33"/>
      <c r="F35" s="33"/>
      <c r="G35" s="35"/>
      <c r="H35" s="35"/>
      <c r="I35" s="35"/>
      <c r="J35" s="35"/>
      <c r="K35" s="36"/>
      <c r="L35" s="35"/>
      <c r="M35" s="35"/>
      <c r="N35" s="36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5"/>
      <c r="Z35" s="36"/>
      <c r="AA35" s="33"/>
      <c r="AB35" s="33"/>
    </row>
    <row r="36" spans="1:28" ht="21" customHeight="1">
      <c r="A36" s="3" t="s">
        <v>34</v>
      </c>
      <c r="B36" s="4">
        <f>SUM(B9:B35)</f>
        <v>221.91800000000001</v>
      </c>
      <c r="C36" s="3">
        <f>SUM(C9:C35)</f>
        <v>68.5</v>
      </c>
      <c r="D36" s="3"/>
      <c r="E36" s="3"/>
      <c r="F36" s="3"/>
      <c r="G36" s="5">
        <f>SUM(G9:G35)</f>
        <v>24037.121500000001</v>
      </c>
      <c r="H36" s="5">
        <f>SUM(H9:H35)</f>
        <v>7259.2106929999982</v>
      </c>
      <c r="I36" s="5">
        <f>SUM(I9:I35)</f>
        <v>31296.300000000003</v>
      </c>
      <c r="J36" s="5">
        <f>SUM(J9:J35)</f>
        <v>3425</v>
      </c>
      <c r="K36" s="15">
        <f>SUM(K9:K34)</f>
        <v>34721.300000000003</v>
      </c>
      <c r="L36" s="40">
        <f>SUM(L9:L35)</f>
        <v>32285.100000000006</v>
      </c>
      <c r="M36" s="40">
        <f>SUM(M9:M35)</f>
        <v>3425</v>
      </c>
      <c r="N36" s="15">
        <f>SUM(N9:N34)</f>
        <v>35685.1</v>
      </c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0">
        <f>SUM(Y9:Y34)</f>
        <v>18967.600000000002</v>
      </c>
      <c r="Z36" s="15">
        <f>SUM(Z9:Z34)</f>
        <v>21043.200000000001</v>
      </c>
      <c r="AA36" s="15">
        <f t="shared" ref="AA36:AB36" si="13">SUM(AA9:AA34)</f>
        <v>28768.399999999998</v>
      </c>
      <c r="AB36" s="15">
        <f t="shared" si="13"/>
        <v>31916</v>
      </c>
    </row>
    <row r="37" spans="1:28">
      <c r="J37" s="6"/>
      <c r="K37" s="7"/>
      <c r="M37" s="6"/>
      <c r="N37" s="7"/>
      <c r="Y37" s="19"/>
      <c r="Z37" s="19"/>
      <c r="AB37" s="19"/>
    </row>
    <row r="38" spans="1:28" s="8" customFormat="1" ht="12.75" hidden="1" customHeight="1">
      <c r="A38" s="8" t="s">
        <v>35</v>
      </c>
      <c r="B38" s="9">
        <v>290.60000000000002</v>
      </c>
      <c r="C38" s="9">
        <v>69</v>
      </c>
      <c r="D38" s="9"/>
      <c r="E38" s="9">
        <v>107792.1</v>
      </c>
      <c r="F38" s="9"/>
      <c r="G38" s="9">
        <v>12644.6</v>
      </c>
      <c r="H38" s="9">
        <v>3312.9</v>
      </c>
      <c r="I38" s="9">
        <v>15957.5</v>
      </c>
      <c r="J38" s="9">
        <v>3857.1</v>
      </c>
      <c r="K38" s="10">
        <v>19814.099999999999</v>
      </c>
      <c r="L38" s="9">
        <v>15957.5</v>
      </c>
      <c r="M38" s="9">
        <v>3857.1</v>
      </c>
      <c r="N38" s="10">
        <v>19814.099999999999</v>
      </c>
    </row>
    <row r="39" spans="1:28" hidden="1">
      <c r="A39" t="s">
        <v>36</v>
      </c>
    </row>
    <row r="40" spans="1:28" hidden="1"/>
    <row r="41" spans="1:28" hidden="1">
      <c r="A41" t="s">
        <v>37</v>
      </c>
      <c r="G41" s="11"/>
      <c r="H41" s="11"/>
      <c r="I41" s="11"/>
      <c r="J41" s="11"/>
      <c r="L41" s="11"/>
      <c r="M41" s="11"/>
    </row>
    <row r="42" spans="1:28" hidden="1">
      <c r="K42" s="12"/>
      <c r="N42" s="12"/>
    </row>
    <row r="43" spans="1:28" hidden="1"/>
    <row r="44" spans="1:28" hidden="1">
      <c r="Z44">
        <f>100-39.394032</f>
        <v>60.605967999999997</v>
      </c>
      <c r="AB44">
        <f>100-8.079589</f>
        <v>91.920411000000001</v>
      </c>
    </row>
    <row r="45" spans="1:28" hidden="1">
      <c r="Z45">
        <v>21043.200000000001</v>
      </c>
      <c r="AB45">
        <v>31916</v>
      </c>
    </row>
    <row r="46" spans="1:28" hidden="1">
      <c r="I46" s="19"/>
      <c r="Z46" s="19">
        <f>Z45-Z36</f>
        <v>0</v>
      </c>
      <c r="AB46" s="19">
        <f>AB45-AB36</f>
        <v>0</v>
      </c>
    </row>
    <row r="47" spans="1:28" hidden="1"/>
  </sheetData>
  <mergeCells count="1">
    <mergeCell ref="A5:AB6"/>
  </mergeCells>
  <phoneticPr fontId="3" type="noConversion"/>
  <pageMargins left="0.59055118110236227" right="0.19685039370078741" top="0.62992125984251968" bottom="0.39370078740157483" header="0.15748031496062992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kibta</dc:creator>
  <cp:lastModifiedBy>User</cp:lastModifiedBy>
  <cp:lastPrinted>2014-10-11T06:29:51Z</cp:lastPrinted>
  <dcterms:created xsi:type="dcterms:W3CDTF">2012-08-18T11:02:39Z</dcterms:created>
  <dcterms:modified xsi:type="dcterms:W3CDTF">2014-10-11T06:29:52Z</dcterms:modified>
</cp:coreProperties>
</file>