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15" windowWidth="14895" windowHeight="8970"/>
  </bookViews>
  <sheets>
    <sheet name="Лист1" sheetId="1" r:id="rId1"/>
  </sheets>
  <definedNames>
    <definedName name="_xlnm.Print_Area" localSheetId="0">Лист1!$A$5:$L$35</definedName>
  </definedNames>
  <calcPr calcId="124519"/>
</workbook>
</file>

<file path=xl/calcChain.xml><?xml version="1.0" encoding="utf-8"?>
<calcChain xmlns="http://schemas.openxmlformats.org/spreadsheetml/2006/main">
  <c r="K33" i="1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L23"/>
  <c r="K23"/>
  <c r="L22"/>
  <c r="K22"/>
  <c r="L21"/>
  <c r="K21"/>
  <c r="K20"/>
  <c r="L20" s="1"/>
  <c r="K19"/>
  <c r="L19" s="1"/>
  <c r="K18"/>
  <c r="L18" s="1"/>
  <c r="K17"/>
  <c r="L17" s="1"/>
  <c r="K16"/>
  <c r="L16" s="1"/>
  <c r="L15"/>
  <c r="K15"/>
  <c r="L14"/>
  <c r="K14"/>
  <c r="L13"/>
  <c r="K13"/>
  <c r="K12"/>
  <c r="L12" s="1"/>
  <c r="K11"/>
  <c r="L11" s="1"/>
  <c r="K10"/>
  <c r="L10" s="1"/>
  <c r="K9"/>
  <c r="L9" s="1"/>
  <c r="J28"/>
  <c r="I33"/>
  <c r="J33" s="1"/>
  <c r="I32"/>
  <c r="J32" s="1"/>
  <c r="J31"/>
  <c r="I31"/>
  <c r="J30"/>
  <c r="I30"/>
  <c r="I29"/>
  <c r="J29" s="1"/>
  <c r="I28"/>
  <c r="J27"/>
  <c r="I27"/>
  <c r="J26"/>
  <c r="I26"/>
  <c r="J25"/>
  <c r="I25"/>
  <c r="I24"/>
  <c r="J24" s="1"/>
  <c r="I23"/>
  <c r="J23" s="1"/>
  <c r="I22"/>
  <c r="J22" s="1"/>
  <c r="I21"/>
  <c r="J21" s="1"/>
  <c r="I20"/>
  <c r="J20" s="1"/>
  <c r="J19"/>
  <c r="I19"/>
  <c r="J18"/>
  <c r="I18"/>
  <c r="J17"/>
  <c r="I17"/>
  <c r="I16"/>
  <c r="J16" s="1"/>
  <c r="I15"/>
  <c r="J15" s="1"/>
  <c r="I14"/>
  <c r="J14" s="1"/>
  <c r="I13"/>
  <c r="J13" s="1"/>
  <c r="I12"/>
  <c r="J12" s="1"/>
  <c r="J11"/>
  <c r="I11"/>
  <c r="J10"/>
  <c r="I10"/>
  <c r="J9"/>
  <c r="I9"/>
  <c r="L46"/>
  <c r="J46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9"/>
  <c r="F10"/>
  <c r="G9" l="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C35"/>
  <c r="B35"/>
  <c r="G35" l="1"/>
  <c r="H21" l="1"/>
  <c r="H16"/>
  <c r="H23"/>
  <c r="F35"/>
  <c r="H12"/>
  <c r="H24"/>
  <c r="H14"/>
  <c r="H17"/>
  <c r="H20"/>
  <c r="H19"/>
  <c r="H11"/>
  <c r="H25"/>
  <c r="H15"/>
  <c r="H26"/>
  <c r="H22"/>
  <c r="H18"/>
  <c r="H33"/>
  <c r="H29"/>
  <c r="H30"/>
  <c r="H9"/>
  <c r="H28"/>
  <c r="H32"/>
  <c r="H10" l="1"/>
  <c r="H13"/>
  <c r="H31"/>
  <c r="H27"/>
  <c r="H35" l="1"/>
  <c r="H40" s="1"/>
  <c r="I35"/>
  <c r="J35" l="1"/>
  <c r="J48" s="1"/>
  <c r="K35"/>
  <c r="L35"/>
  <c r="L48" s="1"/>
</calcChain>
</file>

<file path=xl/sharedStrings.xml><?xml version="1.0" encoding="utf-8"?>
<sst xmlns="http://schemas.openxmlformats.org/spreadsheetml/2006/main" count="51" uniqueCount="51">
  <si>
    <t>Район</t>
  </si>
  <si>
    <t>Численность работников по полному кругу орган-ций, тыс. чел.</t>
  </si>
  <si>
    <t>Кол-во ед.</t>
  </si>
  <si>
    <t>Вельский</t>
  </si>
  <si>
    <t>В-Тоемский</t>
  </si>
  <si>
    <t>Вилегодский</t>
  </si>
  <si>
    <t>Виноградовский</t>
  </si>
  <si>
    <t>Каргопольский</t>
  </si>
  <si>
    <t>Коношский</t>
  </si>
  <si>
    <t>Котласский</t>
  </si>
  <si>
    <t>Красноборский</t>
  </si>
  <si>
    <t>Ленский</t>
  </si>
  <si>
    <t>Лешуконский</t>
  </si>
  <si>
    <t>Мезенский</t>
  </si>
  <si>
    <t>Няндомский</t>
  </si>
  <si>
    <t>Онежский</t>
  </si>
  <si>
    <t>Пинежский</t>
  </si>
  <si>
    <t>Плесецкий</t>
  </si>
  <si>
    <t>Приморский</t>
  </si>
  <si>
    <t>Устьянский</t>
  </si>
  <si>
    <t>Холмогорский</t>
  </si>
  <si>
    <t>Шенкурский</t>
  </si>
  <si>
    <t>Архангельск</t>
  </si>
  <si>
    <t>Северодвинск</t>
  </si>
  <si>
    <t>Котлас</t>
  </si>
  <si>
    <t>Новодвинск</t>
  </si>
  <si>
    <t>Коряжма</t>
  </si>
  <si>
    <t>Мирный</t>
  </si>
  <si>
    <t>ВСЕГО:</t>
  </si>
  <si>
    <t xml:space="preserve">2007 год </t>
  </si>
  <si>
    <t>Предыд.расчет</t>
  </si>
  <si>
    <t>Разница</t>
  </si>
  <si>
    <t>БЫЛО</t>
  </si>
  <si>
    <t>Увеличение</t>
  </si>
  <si>
    <t>Районный и северный коэффициенты</t>
  </si>
  <si>
    <t>Мат.затраты (50 тыс.руб.в год), тыс.руб.</t>
  </si>
  <si>
    <t>ИТОГО объем субвенции 2015 г., тыс. руб.</t>
  </si>
  <si>
    <t>ИТОГО ФОТ с начислениями (49 окладов в год, начисл.30,2%), тыс.руб.</t>
  </si>
  <si>
    <t>гр.6=гр3*гр.4*49*гр.5*1,302/1000</t>
  </si>
  <si>
    <t>гр.7=гр.3*50</t>
  </si>
  <si>
    <t>гр.8=гр.6+гр.7</t>
  </si>
  <si>
    <t>Должностной оклад (с инд. в 1,06 с 01.10.2012)</t>
  </si>
  <si>
    <t>Годовой ФОТ на 2016 год, тыс.руб.</t>
  </si>
  <si>
    <t>гр.9=гр.6*0,606</t>
  </si>
  <si>
    <t>ИТОГО объем субвенции на 2016 год, тыс. руб.</t>
  </si>
  <si>
    <t>Годовой ФОТ на 2017 год, тыс.руб.</t>
  </si>
  <si>
    <t>ИТОГО объем субвенции на 2017 год, тыс. руб.</t>
  </si>
  <si>
    <t>гр.10=гр.7*0,606+гр.9</t>
  </si>
  <si>
    <t>гр.11=гр.6*0,919</t>
  </si>
  <si>
    <t>гр.12=гр.7*0,919+гр.11</t>
  </si>
  <si>
    <t xml:space="preserve">Расчет субвенций бюджетам муниципальных образований Архангельской области на осуществление полномочий в сфере охраны труда на 2015 год и плановый период 2016 и 2017 годов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</si>
</sst>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/>
    <xf numFmtId="0" fontId="0" fillId="0" borderId="0" xfId="0" applyFill="1" applyBorder="1"/>
    <xf numFmtId="164" fontId="0" fillId="0" borderId="0" xfId="0" applyNumberFormat="1" applyFill="1"/>
    <xf numFmtId="164" fontId="2" fillId="0" borderId="0" xfId="0" applyNumberFormat="1" applyFont="1" applyFill="1"/>
    <xf numFmtId="0" fontId="0" fillId="0" borderId="1" xfId="0" applyFill="1" applyBorder="1" applyAlignment="1">
      <alignment horizontal="center" vertical="center" wrapText="1"/>
    </xf>
    <xf numFmtId="164" fontId="2" fillId="0" borderId="1" xfId="0" applyNumberFormat="1" applyFont="1" applyFill="1" applyBorder="1"/>
    <xf numFmtId="0" fontId="2" fillId="0" borderId="1" xfId="0" applyFont="1" applyFill="1" applyBorder="1"/>
    <xf numFmtId="2" fontId="0" fillId="0" borderId="0" xfId="0" applyNumberFormat="1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5" fontId="0" fillId="0" borderId="0" xfId="0" applyNumberFormat="1" applyFill="1"/>
    <xf numFmtId="0" fontId="0" fillId="0" borderId="2" xfId="0" applyFill="1" applyBorder="1"/>
    <xf numFmtId="164" fontId="0" fillId="0" borderId="2" xfId="0" applyNumberFormat="1" applyFill="1" applyBorder="1"/>
    <xf numFmtId="1" fontId="0" fillId="0" borderId="2" xfId="0" applyNumberFormat="1" applyFill="1" applyBorder="1"/>
    <xf numFmtId="165" fontId="0" fillId="0" borderId="2" xfId="0" applyNumberFormat="1" applyFill="1" applyBorder="1"/>
    <xf numFmtId="165" fontId="1" fillId="0" borderId="2" xfId="0" applyNumberFormat="1" applyFont="1" applyFill="1" applyBorder="1"/>
    <xf numFmtId="164" fontId="2" fillId="0" borderId="2" xfId="0" applyNumberFormat="1" applyFont="1" applyFill="1" applyBorder="1"/>
    <xf numFmtId="0" fontId="0" fillId="0" borderId="3" xfId="0" applyFill="1" applyBorder="1"/>
    <xf numFmtId="164" fontId="0" fillId="0" borderId="3" xfId="0" applyNumberFormat="1" applyFill="1" applyBorder="1"/>
    <xf numFmtId="1" fontId="0" fillId="0" borderId="3" xfId="0" applyNumberFormat="1" applyFill="1" applyBorder="1"/>
    <xf numFmtId="165" fontId="0" fillId="0" borderId="3" xfId="0" applyNumberFormat="1" applyFill="1" applyBorder="1"/>
    <xf numFmtId="165" fontId="1" fillId="0" borderId="3" xfId="0" applyNumberFormat="1" applyFont="1" applyFill="1" applyBorder="1"/>
    <xf numFmtId="164" fontId="2" fillId="0" borderId="3" xfId="0" applyNumberFormat="1" applyFont="1" applyFill="1" applyBorder="1"/>
    <xf numFmtId="0" fontId="0" fillId="0" borderId="3" xfId="0" applyFill="1" applyBorder="1" applyAlignment="1">
      <alignment wrapText="1"/>
    </xf>
    <xf numFmtId="164" fontId="0" fillId="0" borderId="3" xfId="0" applyNumberFormat="1" applyFill="1" applyBorder="1" applyAlignment="1">
      <alignment wrapText="1"/>
    </xf>
    <xf numFmtId="0" fontId="0" fillId="0" borderId="4" xfId="0" applyFill="1" applyBorder="1"/>
    <xf numFmtId="164" fontId="0" fillId="0" borderId="4" xfId="0" applyNumberFormat="1" applyFill="1" applyBorder="1"/>
    <xf numFmtId="165" fontId="0" fillId="0" borderId="4" xfId="0" applyNumberFormat="1" applyFill="1" applyBorder="1"/>
    <xf numFmtId="165" fontId="1" fillId="0" borderId="4" xfId="0" applyNumberFormat="1" applyFont="1" applyFill="1" applyBorder="1"/>
    <xf numFmtId="164" fontId="2" fillId="0" borderId="4" xfId="0" applyNumberFormat="1" applyFont="1" applyFill="1" applyBorder="1"/>
    <xf numFmtId="165" fontId="2" fillId="2" borderId="1" xfId="0" applyNumberFormat="1" applyFont="1" applyFill="1" applyBorder="1"/>
    <xf numFmtId="165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"/>
  <sheetViews>
    <sheetView tabSelected="1" topLeftCell="A5" workbookViewId="0">
      <pane xSplit="1" ySplit="3" topLeftCell="B8" activePane="bottomRight" state="frozen"/>
      <selection activeCell="A5" sqref="A5"/>
      <selection pane="topRight" activeCell="B5" sqref="B5"/>
      <selection pane="bottomLeft" activeCell="A8" sqref="A8"/>
      <selection pane="bottomRight" activeCell="E46" sqref="E46:E48"/>
    </sheetView>
  </sheetViews>
  <sheetFormatPr defaultColWidth="8.85546875" defaultRowHeight="12.75"/>
  <cols>
    <col min="1" max="1" width="14.7109375" style="1" customWidth="1"/>
    <col min="2" max="2" width="10.7109375" style="1" customWidth="1"/>
    <col min="3" max="3" width="7.7109375" style="1" customWidth="1"/>
    <col min="4" max="4" width="10.42578125" style="1" customWidth="1"/>
    <col min="5" max="5" width="11.7109375" style="1" customWidth="1"/>
    <col min="6" max="6" width="13.140625" style="1" customWidth="1"/>
    <col min="7" max="7" width="9.5703125" style="1" customWidth="1"/>
    <col min="8" max="8" width="12.140625" style="1" customWidth="1"/>
    <col min="9" max="9" width="12.42578125" style="1" customWidth="1"/>
    <col min="10" max="10" width="13.140625" style="1" customWidth="1"/>
    <col min="11" max="11" width="13" style="1" customWidth="1"/>
    <col min="12" max="12" width="13.28515625" style="1" customWidth="1"/>
    <col min="13" max="16384" width="8.85546875" style="1"/>
  </cols>
  <sheetData>
    <row r="1" spans="1:12" ht="27" hidden="1" customHeight="1"/>
    <row r="2" spans="1:12" ht="27" hidden="1" customHeight="1"/>
    <row r="3" spans="1:12" ht="27" hidden="1" customHeight="1"/>
    <row r="4" spans="1:12" ht="18.75" hidden="1" customHeight="1"/>
    <row r="5" spans="1:12" ht="42" customHeight="1">
      <c r="A5" s="37" t="s">
        <v>50</v>
      </c>
      <c r="B5" s="38"/>
      <c r="C5" s="38"/>
      <c r="D5" s="38"/>
      <c r="E5" s="38"/>
      <c r="F5" s="38"/>
      <c r="G5" s="38"/>
      <c r="H5" s="38"/>
      <c r="I5" s="39"/>
      <c r="J5" s="39"/>
      <c r="K5" s="40"/>
      <c r="L5" s="40"/>
    </row>
    <row r="6" spans="1:12" ht="9" customHeight="1"/>
    <row r="7" spans="1:12" ht="114" customHeight="1">
      <c r="A7" s="7" t="s">
        <v>0</v>
      </c>
      <c r="B7" s="7" t="s">
        <v>1</v>
      </c>
      <c r="C7" s="7" t="s">
        <v>2</v>
      </c>
      <c r="D7" s="7" t="s">
        <v>41</v>
      </c>
      <c r="E7" s="7" t="s">
        <v>34</v>
      </c>
      <c r="F7" s="7" t="s">
        <v>37</v>
      </c>
      <c r="G7" s="7" t="s">
        <v>35</v>
      </c>
      <c r="H7" s="2" t="s">
        <v>36</v>
      </c>
      <c r="I7" s="7" t="s">
        <v>42</v>
      </c>
      <c r="J7" s="2" t="s">
        <v>44</v>
      </c>
      <c r="K7" s="7" t="s">
        <v>45</v>
      </c>
      <c r="L7" s="2" t="s">
        <v>46</v>
      </c>
    </row>
    <row r="8" spans="1:12" s="14" customFormat="1" ht="26.25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 t="s">
        <v>38</v>
      </c>
      <c r="G8" s="12" t="s">
        <v>39</v>
      </c>
      <c r="H8" s="13" t="s">
        <v>40</v>
      </c>
      <c r="I8" s="12" t="s">
        <v>43</v>
      </c>
      <c r="J8" s="12" t="s">
        <v>47</v>
      </c>
      <c r="K8" s="12" t="s">
        <v>48</v>
      </c>
      <c r="L8" s="12" t="s">
        <v>49</v>
      </c>
    </row>
    <row r="9" spans="1:12">
      <c r="A9" s="16" t="s">
        <v>3</v>
      </c>
      <c r="B9" s="17">
        <v>16.600000000000001</v>
      </c>
      <c r="C9" s="17">
        <v>1</v>
      </c>
      <c r="D9" s="18">
        <v>3985</v>
      </c>
      <c r="E9" s="16">
        <v>1.7</v>
      </c>
      <c r="F9" s="19">
        <f t="shared" ref="F9:F33" si="0">ROUND(C9*D9*49*E9*1.302/1000,1)</f>
        <v>432.2</v>
      </c>
      <c r="G9" s="19">
        <f t="shared" ref="G9:G33" si="1">50*C9</f>
        <v>50</v>
      </c>
      <c r="H9" s="20">
        <f t="shared" ref="H9:H33" si="2">ROUND(F9+G9,1)</f>
        <v>482.2</v>
      </c>
      <c r="I9" s="17">
        <f>ROUND(F9*$J$46/100,1)</f>
        <v>261.89999999999998</v>
      </c>
      <c r="J9" s="21">
        <f>ROUND(I9+G9*$J$46/100,1)</f>
        <v>292.2</v>
      </c>
      <c r="K9" s="17">
        <f>ROUND(F9*$L$46/100,1)</f>
        <v>397.3</v>
      </c>
      <c r="L9" s="21">
        <f>ROUND(K9+G9*$L$46/100,1)</f>
        <v>443.3</v>
      </c>
    </row>
    <row r="10" spans="1:12">
      <c r="A10" s="22" t="s">
        <v>4</v>
      </c>
      <c r="B10" s="23">
        <v>3.5</v>
      </c>
      <c r="C10" s="23">
        <v>0.5</v>
      </c>
      <c r="D10" s="24">
        <v>3985</v>
      </c>
      <c r="E10" s="22">
        <v>1.7</v>
      </c>
      <c r="F10" s="25">
        <f t="shared" si="0"/>
        <v>216.1</v>
      </c>
      <c r="G10" s="25">
        <f t="shared" si="1"/>
        <v>25</v>
      </c>
      <c r="H10" s="26">
        <f t="shared" si="2"/>
        <v>241.1</v>
      </c>
      <c r="I10" s="23">
        <f t="shared" ref="I10:I33" si="3">ROUND(F10*$J$46/100,1)</f>
        <v>131</v>
      </c>
      <c r="J10" s="27">
        <f t="shared" ref="J10:J33" si="4">ROUND(I10+G10*$J$46/100,1)</f>
        <v>146.19999999999999</v>
      </c>
      <c r="K10" s="23">
        <f t="shared" ref="K10:K33" si="5">ROUND(F10*$L$46/100,1)</f>
        <v>198.6</v>
      </c>
      <c r="L10" s="27">
        <f t="shared" ref="L10:L33" si="6">ROUND(K10+G10*$L$46/100,1)</f>
        <v>221.6</v>
      </c>
    </row>
    <row r="11" spans="1:12">
      <c r="A11" s="22" t="s">
        <v>5</v>
      </c>
      <c r="B11" s="23">
        <v>2.8</v>
      </c>
      <c r="C11" s="23">
        <v>0.5</v>
      </c>
      <c r="D11" s="24">
        <v>3985</v>
      </c>
      <c r="E11" s="22">
        <v>1.7</v>
      </c>
      <c r="F11" s="25">
        <f t="shared" si="0"/>
        <v>216.1</v>
      </c>
      <c r="G11" s="25">
        <f t="shared" si="1"/>
        <v>25</v>
      </c>
      <c r="H11" s="26">
        <f t="shared" si="2"/>
        <v>241.1</v>
      </c>
      <c r="I11" s="23">
        <f t="shared" si="3"/>
        <v>131</v>
      </c>
      <c r="J11" s="27">
        <f t="shared" si="4"/>
        <v>146.19999999999999</v>
      </c>
      <c r="K11" s="23">
        <f t="shared" si="5"/>
        <v>198.6</v>
      </c>
      <c r="L11" s="27">
        <f t="shared" si="6"/>
        <v>221.6</v>
      </c>
    </row>
    <row r="12" spans="1:12">
      <c r="A12" s="22" t="s">
        <v>6</v>
      </c>
      <c r="B12" s="23">
        <v>4</v>
      </c>
      <c r="C12" s="23">
        <v>0.5</v>
      </c>
      <c r="D12" s="24">
        <v>3985</v>
      </c>
      <c r="E12" s="22">
        <v>1.7</v>
      </c>
      <c r="F12" s="25">
        <f t="shared" si="0"/>
        <v>216.1</v>
      </c>
      <c r="G12" s="25">
        <f t="shared" si="1"/>
        <v>25</v>
      </c>
      <c r="H12" s="26">
        <f t="shared" si="2"/>
        <v>241.1</v>
      </c>
      <c r="I12" s="23">
        <f t="shared" si="3"/>
        <v>131</v>
      </c>
      <c r="J12" s="27">
        <f t="shared" si="4"/>
        <v>146.19999999999999</v>
      </c>
      <c r="K12" s="23">
        <f t="shared" si="5"/>
        <v>198.6</v>
      </c>
      <c r="L12" s="27">
        <f t="shared" si="6"/>
        <v>221.6</v>
      </c>
    </row>
    <row r="13" spans="1:12">
      <c r="A13" s="22" t="s">
        <v>7</v>
      </c>
      <c r="B13" s="23">
        <v>4.5999999999999996</v>
      </c>
      <c r="C13" s="23">
        <v>0.5</v>
      </c>
      <c r="D13" s="24">
        <v>3985</v>
      </c>
      <c r="E13" s="22">
        <v>1.7</v>
      </c>
      <c r="F13" s="25">
        <f t="shared" si="0"/>
        <v>216.1</v>
      </c>
      <c r="G13" s="25">
        <f t="shared" si="1"/>
        <v>25</v>
      </c>
      <c r="H13" s="26">
        <f t="shared" si="2"/>
        <v>241.1</v>
      </c>
      <c r="I13" s="23">
        <f t="shared" si="3"/>
        <v>131</v>
      </c>
      <c r="J13" s="27">
        <f t="shared" si="4"/>
        <v>146.19999999999999</v>
      </c>
      <c r="K13" s="23">
        <f t="shared" si="5"/>
        <v>198.6</v>
      </c>
      <c r="L13" s="27">
        <f t="shared" si="6"/>
        <v>221.6</v>
      </c>
    </row>
    <row r="14" spans="1:12">
      <c r="A14" s="22" t="s">
        <v>8</v>
      </c>
      <c r="B14" s="23">
        <v>6.5</v>
      </c>
      <c r="C14" s="23">
        <v>0.5</v>
      </c>
      <c r="D14" s="24">
        <v>3985</v>
      </c>
      <c r="E14" s="22">
        <v>1.7</v>
      </c>
      <c r="F14" s="25">
        <f t="shared" si="0"/>
        <v>216.1</v>
      </c>
      <c r="G14" s="25">
        <f t="shared" si="1"/>
        <v>25</v>
      </c>
      <c r="H14" s="26">
        <f t="shared" si="2"/>
        <v>241.1</v>
      </c>
      <c r="I14" s="23">
        <f t="shared" si="3"/>
        <v>131</v>
      </c>
      <c r="J14" s="27">
        <f t="shared" si="4"/>
        <v>146.19999999999999</v>
      </c>
      <c r="K14" s="23">
        <f t="shared" si="5"/>
        <v>198.6</v>
      </c>
      <c r="L14" s="27">
        <f t="shared" si="6"/>
        <v>221.6</v>
      </c>
    </row>
    <row r="15" spans="1:12">
      <c r="A15" s="22" t="s">
        <v>9</v>
      </c>
      <c r="B15" s="23">
        <v>4.5</v>
      </c>
      <c r="C15" s="23">
        <v>0.5</v>
      </c>
      <c r="D15" s="24">
        <v>3985</v>
      </c>
      <c r="E15" s="22">
        <v>1.7</v>
      </c>
      <c r="F15" s="25">
        <f t="shared" si="0"/>
        <v>216.1</v>
      </c>
      <c r="G15" s="25">
        <f t="shared" si="1"/>
        <v>25</v>
      </c>
      <c r="H15" s="26">
        <f t="shared" si="2"/>
        <v>241.1</v>
      </c>
      <c r="I15" s="23">
        <f t="shared" si="3"/>
        <v>131</v>
      </c>
      <c r="J15" s="27">
        <f t="shared" si="4"/>
        <v>146.19999999999999</v>
      </c>
      <c r="K15" s="23">
        <f t="shared" si="5"/>
        <v>198.6</v>
      </c>
      <c r="L15" s="27">
        <f t="shared" si="6"/>
        <v>221.6</v>
      </c>
    </row>
    <row r="16" spans="1:12">
      <c r="A16" s="22" t="s">
        <v>10</v>
      </c>
      <c r="B16" s="23">
        <v>3.1</v>
      </c>
      <c r="C16" s="23">
        <v>0.5</v>
      </c>
      <c r="D16" s="24">
        <v>3985</v>
      </c>
      <c r="E16" s="22">
        <v>1.7</v>
      </c>
      <c r="F16" s="25">
        <f t="shared" si="0"/>
        <v>216.1</v>
      </c>
      <c r="G16" s="25">
        <f t="shared" si="1"/>
        <v>25</v>
      </c>
      <c r="H16" s="26">
        <f t="shared" si="2"/>
        <v>241.1</v>
      </c>
      <c r="I16" s="23">
        <f t="shared" si="3"/>
        <v>131</v>
      </c>
      <c r="J16" s="27">
        <f t="shared" si="4"/>
        <v>146.19999999999999</v>
      </c>
      <c r="K16" s="23">
        <f t="shared" si="5"/>
        <v>198.6</v>
      </c>
      <c r="L16" s="27">
        <f t="shared" si="6"/>
        <v>221.6</v>
      </c>
    </row>
    <row r="17" spans="1:12">
      <c r="A17" s="22" t="s">
        <v>11</v>
      </c>
      <c r="B17" s="23">
        <v>3.6</v>
      </c>
      <c r="C17" s="23">
        <v>0.5</v>
      </c>
      <c r="D17" s="24">
        <v>3985</v>
      </c>
      <c r="E17" s="22">
        <v>1.7</v>
      </c>
      <c r="F17" s="25">
        <f t="shared" si="0"/>
        <v>216.1</v>
      </c>
      <c r="G17" s="25">
        <f t="shared" si="1"/>
        <v>25</v>
      </c>
      <c r="H17" s="26">
        <f t="shared" si="2"/>
        <v>241.1</v>
      </c>
      <c r="I17" s="23">
        <f t="shared" si="3"/>
        <v>131</v>
      </c>
      <c r="J17" s="27">
        <f t="shared" si="4"/>
        <v>146.19999999999999</v>
      </c>
      <c r="K17" s="23">
        <f t="shared" si="5"/>
        <v>198.6</v>
      </c>
      <c r="L17" s="27">
        <f t="shared" si="6"/>
        <v>221.6</v>
      </c>
    </row>
    <row r="18" spans="1:12">
      <c r="A18" s="22" t="s">
        <v>12</v>
      </c>
      <c r="B18" s="23">
        <v>2</v>
      </c>
      <c r="C18" s="23">
        <v>0.5</v>
      </c>
      <c r="D18" s="24">
        <v>3985</v>
      </c>
      <c r="E18" s="22">
        <v>2.2000000000000002</v>
      </c>
      <c r="F18" s="25">
        <f t="shared" si="0"/>
        <v>279.7</v>
      </c>
      <c r="G18" s="25">
        <f t="shared" si="1"/>
        <v>25</v>
      </c>
      <c r="H18" s="26">
        <f t="shared" si="2"/>
        <v>304.7</v>
      </c>
      <c r="I18" s="23">
        <f t="shared" si="3"/>
        <v>169.5</v>
      </c>
      <c r="J18" s="27">
        <f t="shared" si="4"/>
        <v>184.7</v>
      </c>
      <c r="K18" s="23">
        <f t="shared" si="5"/>
        <v>257.10000000000002</v>
      </c>
      <c r="L18" s="27">
        <f t="shared" si="6"/>
        <v>280.10000000000002</v>
      </c>
    </row>
    <row r="19" spans="1:12">
      <c r="A19" s="22" t="s">
        <v>13</v>
      </c>
      <c r="B19" s="23">
        <v>3.5</v>
      </c>
      <c r="C19" s="23">
        <v>0.5</v>
      </c>
      <c r="D19" s="24">
        <v>3985</v>
      </c>
      <c r="E19" s="22">
        <v>2.2000000000000002</v>
      </c>
      <c r="F19" s="25">
        <f t="shared" si="0"/>
        <v>279.7</v>
      </c>
      <c r="G19" s="25">
        <f t="shared" si="1"/>
        <v>25</v>
      </c>
      <c r="H19" s="26">
        <f t="shared" si="2"/>
        <v>304.7</v>
      </c>
      <c r="I19" s="23">
        <f t="shared" si="3"/>
        <v>169.5</v>
      </c>
      <c r="J19" s="27">
        <f t="shared" si="4"/>
        <v>184.7</v>
      </c>
      <c r="K19" s="23">
        <f t="shared" si="5"/>
        <v>257.10000000000002</v>
      </c>
      <c r="L19" s="27">
        <f t="shared" si="6"/>
        <v>280.10000000000002</v>
      </c>
    </row>
    <row r="20" spans="1:12">
      <c r="A20" s="22" t="s">
        <v>14</v>
      </c>
      <c r="B20" s="23">
        <v>9</v>
      </c>
      <c r="C20" s="23">
        <v>0.5</v>
      </c>
      <c r="D20" s="24">
        <v>3985</v>
      </c>
      <c r="E20" s="22">
        <v>1.7</v>
      </c>
      <c r="F20" s="25">
        <f t="shared" si="0"/>
        <v>216.1</v>
      </c>
      <c r="G20" s="25">
        <f t="shared" si="1"/>
        <v>25</v>
      </c>
      <c r="H20" s="26">
        <f t="shared" si="2"/>
        <v>241.1</v>
      </c>
      <c r="I20" s="23">
        <f t="shared" si="3"/>
        <v>131</v>
      </c>
      <c r="J20" s="27">
        <f t="shared" si="4"/>
        <v>146.19999999999999</v>
      </c>
      <c r="K20" s="23">
        <f t="shared" si="5"/>
        <v>198.6</v>
      </c>
      <c r="L20" s="27">
        <f t="shared" si="6"/>
        <v>221.6</v>
      </c>
    </row>
    <row r="21" spans="1:12">
      <c r="A21" s="28" t="s">
        <v>15</v>
      </c>
      <c r="B21" s="29">
        <v>10.1</v>
      </c>
      <c r="C21" s="23">
        <v>1</v>
      </c>
      <c r="D21" s="24">
        <v>3985</v>
      </c>
      <c r="E21" s="22">
        <v>1.7</v>
      </c>
      <c r="F21" s="25">
        <f t="shared" si="0"/>
        <v>432.2</v>
      </c>
      <c r="G21" s="25">
        <f t="shared" si="1"/>
        <v>50</v>
      </c>
      <c r="H21" s="26">
        <f t="shared" si="2"/>
        <v>482.2</v>
      </c>
      <c r="I21" s="23">
        <f t="shared" si="3"/>
        <v>261.89999999999998</v>
      </c>
      <c r="J21" s="27">
        <f t="shared" si="4"/>
        <v>292.2</v>
      </c>
      <c r="K21" s="23">
        <f t="shared" si="5"/>
        <v>397.3</v>
      </c>
      <c r="L21" s="27">
        <f t="shared" si="6"/>
        <v>443.3</v>
      </c>
    </row>
    <row r="22" spans="1:12">
      <c r="A22" s="22" t="s">
        <v>16</v>
      </c>
      <c r="B22" s="23">
        <v>7.9</v>
      </c>
      <c r="C22" s="23">
        <v>0.5</v>
      </c>
      <c r="D22" s="24">
        <v>3985</v>
      </c>
      <c r="E22" s="22">
        <v>2.2000000000000002</v>
      </c>
      <c r="F22" s="25">
        <f t="shared" si="0"/>
        <v>279.7</v>
      </c>
      <c r="G22" s="25">
        <f t="shared" si="1"/>
        <v>25</v>
      </c>
      <c r="H22" s="26">
        <f t="shared" si="2"/>
        <v>304.7</v>
      </c>
      <c r="I22" s="23">
        <f t="shared" si="3"/>
        <v>169.5</v>
      </c>
      <c r="J22" s="27">
        <f t="shared" si="4"/>
        <v>184.7</v>
      </c>
      <c r="K22" s="23">
        <f t="shared" si="5"/>
        <v>257.10000000000002</v>
      </c>
      <c r="L22" s="27">
        <f t="shared" si="6"/>
        <v>280.10000000000002</v>
      </c>
    </row>
    <row r="23" spans="1:12">
      <c r="A23" s="22" t="s">
        <v>17</v>
      </c>
      <c r="B23" s="23">
        <v>12.2</v>
      </c>
      <c r="C23" s="23">
        <v>1</v>
      </c>
      <c r="D23" s="24">
        <v>3985</v>
      </c>
      <c r="E23" s="22">
        <v>1.7</v>
      </c>
      <c r="F23" s="25">
        <f t="shared" si="0"/>
        <v>432.2</v>
      </c>
      <c r="G23" s="25">
        <f t="shared" si="1"/>
        <v>50</v>
      </c>
      <c r="H23" s="26">
        <f t="shared" si="2"/>
        <v>482.2</v>
      </c>
      <c r="I23" s="23">
        <f t="shared" si="3"/>
        <v>261.89999999999998</v>
      </c>
      <c r="J23" s="27">
        <f t="shared" si="4"/>
        <v>292.2</v>
      </c>
      <c r="K23" s="23">
        <f t="shared" si="5"/>
        <v>397.3</v>
      </c>
      <c r="L23" s="27">
        <f t="shared" si="6"/>
        <v>443.3</v>
      </c>
    </row>
    <row r="24" spans="1:12">
      <c r="A24" s="22" t="s">
        <v>18</v>
      </c>
      <c r="B24" s="23">
        <v>10.4</v>
      </c>
      <c r="C24" s="23">
        <v>1</v>
      </c>
      <c r="D24" s="24">
        <v>3985</v>
      </c>
      <c r="E24" s="22">
        <v>1.7</v>
      </c>
      <c r="F24" s="25">
        <f t="shared" si="0"/>
        <v>432.2</v>
      </c>
      <c r="G24" s="25">
        <f t="shared" si="1"/>
        <v>50</v>
      </c>
      <c r="H24" s="26">
        <f t="shared" si="2"/>
        <v>482.2</v>
      </c>
      <c r="I24" s="23">
        <f t="shared" si="3"/>
        <v>261.89999999999998</v>
      </c>
      <c r="J24" s="27">
        <f t="shared" si="4"/>
        <v>292.2</v>
      </c>
      <c r="K24" s="23">
        <f t="shared" si="5"/>
        <v>397.3</v>
      </c>
      <c r="L24" s="27">
        <f t="shared" si="6"/>
        <v>443.3</v>
      </c>
    </row>
    <row r="25" spans="1:12">
      <c r="A25" s="22" t="s">
        <v>19</v>
      </c>
      <c r="B25" s="23">
        <v>7.7</v>
      </c>
      <c r="C25" s="23">
        <v>0.5</v>
      </c>
      <c r="D25" s="24">
        <v>3985</v>
      </c>
      <c r="E25" s="22">
        <v>1.7</v>
      </c>
      <c r="F25" s="25">
        <f t="shared" si="0"/>
        <v>216.1</v>
      </c>
      <c r="G25" s="25">
        <f t="shared" si="1"/>
        <v>25</v>
      </c>
      <c r="H25" s="26">
        <f t="shared" si="2"/>
        <v>241.1</v>
      </c>
      <c r="I25" s="23">
        <f t="shared" si="3"/>
        <v>131</v>
      </c>
      <c r="J25" s="27">
        <f t="shared" si="4"/>
        <v>146.19999999999999</v>
      </c>
      <c r="K25" s="23">
        <f t="shared" si="5"/>
        <v>198.6</v>
      </c>
      <c r="L25" s="27">
        <f t="shared" si="6"/>
        <v>221.6</v>
      </c>
    </row>
    <row r="26" spans="1:12">
      <c r="A26" s="22" t="s">
        <v>20</v>
      </c>
      <c r="B26" s="23">
        <v>6.6</v>
      </c>
      <c r="C26" s="23">
        <v>0.5</v>
      </c>
      <c r="D26" s="24">
        <v>3985</v>
      </c>
      <c r="E26" s="22">
        <v>1.7</v>
      </c>
      <c r="F26" s="25">
        <f t="shared" si="0"/>
        <v>216.1</v>
      </c>
      <c r="G26" s="25">
        <f t="shared" si="1"/>
        <v>25</v>
      </c>
      <c r="H26" s="26">
        <f t="shared" si="2"/>
        <v>241.1</v>
      </c>
      <c r="I26" s="23">
        <f t="shared" si="3"/>
        <v>131</v>
      </c>
      <c r="J26" s="27">
        <f t="shared" si="4"/>
        <v>146.19999999999999</v>
      </c>
      <c r="K26" s="23">
        <f t="shared" si="5"/>
        <v>198.6</v>
      </c>
      <c r="L26" s="27">
        <f t="shared" si="6"/>
        <v>221.6</v>
      </c>
    </row>
    <row r="27" spans="1:12">
      <c r="A27" s="22" t="s">
        <v>21</v>
      </c>
      <c r="B27" s="23">
        <v>2.7</v>
      </c>
      <c r="C27" s="23">
        <v>0.5</v>
      </c>
      <c r="D27" s="24">
        <v>3985</v>
      </c>
      <c r="E27" s="22">
        <v>1.7</v>
      </c>
      <c r="F27" s="25">
        <f t="shared" si="0"/>
        <v>216.1</v>
      </c>
      <c r="G27" s="25">
        <f t="shared" si="1"/>
        <v>25</v>
      </c>
      <c r="H27" s="26">
        <f t="shared" si="2"/>
        <v>241.1</v>
      </c>
      <c r="I27" s="23">
        <f t="shared" si="3"/>
        <v>131</v>
      </c>
      <c r="J27" s="27">
        <f t="shared" si="4"/>
        <v>146.19999999999999</v>
      </c>
      <c r="K27" s="23">
        <f t="shared" si="5"/>
        <v>198.6</v>
      </c>
      <c r="L27" s="27">
        <f t="shared" si="6"/>
        <v>221.6</v>
      </c>
    </row>
    <row r="28" spans="1:12">
      <c r="A28" s="22" t="s">
        <v>22</v>
      </c>
      <c r="B28" s="23">
        <v>133.30000000000001</v>
      </c>
      <c r="C28" s="23">
        <v>2</v>
      </c>
      <c r="D28" s="24">
        <v>3985</v>
      </c>
      <c r="E28" s="22">
        <v>1.7</v>
      </c>
      <c r="F28" s="25">
        <f t="shared" si="0"/>
        <v>864.4</v>
      </c>
      <c r="G28" s="25">
        <f t="shared" si="1"/>
        <v>100</v>
      </c>
      <c r="H28" s="26">
        <f t="shared" si="2"/>
        <v>964.4</v>
      </c>
      <c r="I28" s="23">
        <f t="shared" si="3"/>
        <v>523.9</v>
      </c>
      <c r="J28" s="27">
        <f>ROUND(I28+G28*$J$46/100,1)-0.3</f>
        <v>584.20000000000005</v>
      </c>
      <c r="K28" s="23">
        <f t="shared" si="5"/>
        <v>794.6</v>
      </c>
      <c r="L28" s="27">
        <f>ROUND(K28+G28*$L$46/100,1)-0.1</f>
        <v>886.4</v>
      </c>
    </row>
    <row r="29" spans="1:12">
      <c r="A29" s="22" t="s">
        <v>23</v>
      </c>
      <c r="B29" s="23">
        <v>81.900000000000006</v>
      </c>
      <c r="C29" s="23">
        <v>2</v>
      </c>
      <c r="D29" s="24">
        <v>3985</v>
      </c>
      <c r="E29" s="22">
        <v>2.2000000000000002</v>
      </c>
      <c r="F29" s="25">
        <f t="shared" si="0"/>
        <v>1118.5999999999999</v>
      </c>
      <c r="G29" s="25">
        <f t="shared" si="1"/>
        <v>100</v>
      </c>
      <c r="H29" s="26">
        <f t="shared" si="2"/>
        <v>1218.5999999999999</v>
      </c>
      <c r="I29" s="23">
        <f t="shared" si="3"/>
        <v>677.9</v>
      </c>
      <c r="J29" s="27">
        <f>ROUND(I29+G29*$J$46/100,1)-0.4</f>
        <v>738.1</v>
      </c>
      <c r="K29" s="23">
        <f t="shared" si="5"/>
        <v>1028.2</v>
      </c>
      <c r="L29" s="27">
        <f>ROUND(K29+G29*$L$46/100,1)-0.2</f>
        <v>1119.8999999999999</v>
      </c>
    </row>
    <row r="30" spans="1:12">
      <c r="A30" s="22" t="s">
        <v>24</v>
      </c>
      <c r="B30" s="23">
        <v>26</v>
      </c>
      <c r="C30" s="23">
        <v>1</v>
      </c>
      <c r="D30" s="24">
        <v>3985</v>
      </c>
      <c r="E30" s="22">
        <v>1.7</v>
      </c>
      <c r="F30" s="25">
        <f t="shared" si="0"/>
        <v>432.2</v>
      </c>
      <c r="G30" s="25">
        <f t="shared" si="1"/>
        <v>50</v>
      </c>
      <c r="H30" s="26">
        <f t="shared" si="2"/>
        <v>482.2</v>
      </c>
      <c r="I30" s="23">
        <f t="shared" si="3"/>
        <v>261.89999999999998</v>
      </c>
      <c r="J30" s="27">
        <f t="shared" si="4"/>
        <v>292.2</v>
      </c>
      <c r="K30" s="23">
        <f t="shared" si="5"/>
        <v>397.3</v>
      </c>
      <c r="L30" s="27">
        <f t="shared" si="6"/>
        <v>443.3</v>
      </c>
    </row>
    <row r="31" spans="1:12">
      <c r="A31" s="22" t="s">
        <v>25</v>
      </c>
      <c r="B31" s="23">
        <v>13.1</v>
      </c>
      <c r="C31" s="23">
        <v>1</v>
      </c>
      <c r="D31" s="24">
        <v>3985</v>
      </c>
      <c r="E31" s="22">
        <v>1.7</v>
      </c>
      <c r="F31" s="25">
        <f t="shared" si="0"/>
        <v>432.2</v>
      </c>
      <c r="G31" s="25">
        <f t="shared" si="1"/>
        <v>50</v>
      </c>
      <c r="H31" s="26">
        <f t="shared" si="2"/>
        <v>482.2</v>
      </c>
      <c r="I31" s="23">
        <f t="shared" si="3"/>
        <v>261.89999999999998</v>
      </c>
      <c r="J31" s="27">
        <f t="shared" si="4"/>
        <v>292.2</v>
      </c>
      <c r="K31" s="23">
        <f t="shared" si="5"/>
        <v>397.3</v>
      </c>
      <c r="L31" s="27">
        <f t="shared" si="6"/>
        <v>443.3</v>
      </c>
    </row>
    <row r="32" spans="1:12">
      <c r="A32" s="22" t="s">
        <v>26</v>
      </c>
      <c r="B32" s="23">
        <v>13.9</v>
      </c>
      <c r="C32" s="23">
        <v>1</v>
      </c>
      <c r="D32" s="24">
        <v>3985</v>
      </c>
      <c r="E32" s="22">
        <v>1.7</v>
      </c>
      <c r="F32" s="25">
        <f t="shared" si="0"/>
        <v>432.2</v>
      </c>
      <c r="G32" s="25">
        <f t="shared" si="1"/>
        <v>50</v>
      </c>
      <c r="H32" s="26">
        <f t="shared" si="2"/>
        <v>482.2</v>
      </c>
      <c r="I32" s="23">
        <f t="shared" si="3"/>
        <v>261.89999999999998</v>
      </c>
      <c r="J32" s="27">
        <f t="shared" si="4"/>
        <v>292.2</v>
      </c>
      <c r="K32" s="23">
        <f t="shared" si="5"/>
        <v>397.3</v>
      </c>
      <c r="L32" s="27">
        <f t="shared" si="6"/>
        <v>443.3</v>
      </c>
    </row>
    <row r="33" spans="1:12">
      <c r="A33" s="22" t="s">
        <v>27</v>
      </c>
      <c r="B33" s="23">
        <v>10.8</v>
      </c>
      <c r="C33" s="23">
        <v>1</v>
      </c>
      <c r="D33" s="24">
        <v>3985</v>
      </c>
      <c r="E33" s="22">
        <v>1.7</v>
      </c>
      <c r="F33" s="25">
        <f t="shared" si="0"/>
        <v>432.2</v>
      </c>
      <c r="G33" s="25">
        <f t="shared" si="1"/>
        <v>50</v>
      </c>
      <c r="H33" s="26">
        <f t="shared" si="2"/>
        <v>482.2</v>
      </c>
      <c r="I33" s="23">
        <f t="shared" si="3"/>
        <v>261.89999999999998</v>
      </c>
      <c r="J33" s="27">
        <f t="shared" si="4"/>
        <v>292.2</v>
      </c>
      <c r="K33" s="23">
        <f t="shared" si="5"/>
        <v>397.3</v>
      </c>
      <c r="L33" s="27">
        <f t="shared" si="6"/>
        <v>443.3</v>
      </c>
    </row>
    <row r="34" spans="1:12" ht="9" customHeight="1">
      <c r="A34" s="30"/>
      <c r="B34" s="30"/>
      <c r="C34" s="31"/>
      <c r="D34" s="30"/>
      <c r="E34" s="30"/>
      <c r="F34" s="32"/>
      <c r="G34" s="32"/>
      <c r="H34" s="33"/>
      <c r="I34" s="30"/>
      <c r="J34" s="34"/>
      <c r="K34" s="30"/>
      <c r="L34" s="30"/>
    </row>
    <row r="35" spans="1:12" ht="22.5" customHeight="1">
      <c r="A35" s="9" t="s">
        <v>28</v>
      </c>
      <c r="B35" s="9">
        <f>SUM(B9:B34)</f>
        <v>400.3</v>
      </c>
      <c r="C35" s="8">
        <f>SUM(C9:C34)</f>
        <v>19.5</v>
      </c>
      <c r="D35" s="9"/>
      <c r="E35" s="9"/>
      <c r="F35" s="35">
        <f t="shared" ref="F35:L35" si="7">SUM(F9:F34)</f>
        <v>8872.9</v>
      </c>
      <c r="G35" s="3">
        <f t="shared" si="7"/>
        <v>975</v>
      </c>
      <c r="H35" s="3">
        <f t="shared" si="7"/>
        <v>9847.9000000000015</v>
      </c>
      <c r="I35" s="3">
        <f t="shared" si="7"/>
        <v>5377.4999999999991</v>
      </c>
      <c r="J35" s="3">
        <f t="shared" si="7"/>
        <v>5968.3999999999987</v>
      </c>
      <c r="K35" s="3">
        <f t="shared" si="7"/>
        <v>8155.7000000000016</v>
      </c>
      <c r="L35" s="3">
        <f t="shared" si="7"/>
        <v>9052.1999999999989</v>
      </c>
    </row>
    <row r="36" spans="1:12">
      <c r="D36" s="4"/>
      <c r="F36" s="5"/>
      <c r="G36" s="10"/>
      <c r="H36" s="5"/>
      <c r="J36" s="15"/>
      <c r="L36" s="15"/>
    </row>
    <row r="37" spans="1:12" s="11" customFormat="1" hidden="1">
      <c r="A37" s="11" t="s">
        <v>29</v>
      </c>
      <c r="B37" s="6">
        <v>447.8</v>
      </c>
      <c r="C37" s="6">
        <v>20.5</v>
      </c>
      <c r="D37" s="6"/>
      <c r="E37" s="6"/>
      <c r="F37" s="6">
        <v>4641</v>
      </c>
      <c r="G37" s="6">
        <v>1146</v>
      </c>
      <c r="H37" s="6">
        <v>5787.4</v>
      </c>
    </row>
    <row r="38" spans="1:12" hidden="1">
      <c r="A38" s="1" t="s">
        <v>30</v>
      </c>
      <c r="H38" s="1">
        <v>10081.1</v>
      </c>
    </row>
    <row r="39" spans="1:12" hidden="1"/>
    <row r="40" spans="1:12" hidden="1">
      <c r="A40" s="1" t="s">
        <v>31</v>
      </c>
      <c r="F40" s="5"/>
      <c r="G40" s="5"/>
      <c r="H40" s="5">
        <f>H35-H38</f>
        <v>-233.19999999999891</v>
      </c>
    </row>
    <row r="41" spans="1:12" hidden="1"/>
    <row r="42" spans="1:12" hidden="1">
      <c r="A42" s="1" t="s">
        <v>32</v>
      </c>
    </row>
    <row r="43" spans="1:12" hidden="1"/>
    <row r="44" spans="1:12" hidden="1">
      <c r="A44" s="1" t="s">
        <v>33</v>
      </c>
    </row>
    <row r="45" spans="1:12" hidden="1"/>
    <row r="46" spans="1:12" hidden="1">
      <c r="H46" s="5"/>
      <c r="J46">
        <f>100-39.394032</f>
        <v>60.605967999999997</v>
      </c>
      <c r="L46">
        <f>100-8.079589</f>
        <v>91.920411000000001</v>
      </c>
    </row>
    <row r="47" spans="1:12" hidden="1">
      <c r="J47">
        <v>5968.4</v>
      </c>
      <c r="L47">
        <v>9052.2000000000007</v>
      </c>
    </row>
    <row r="48" spans="1:12" hidden="1">
      <c r="J48" s="36">
        <f>J47-J35</f>
        <v>0</v>
      </c>
      <c r="L48" s="36">
        <f>L47-L35</f>
        <v>0</v>
      </c>
    </row>
  </sheetData>
  <mergeCells count="1">
    <mergeCell ref="A5:L5"/>
  </mergeCells>
  <phoneticPr fontId="3" type="noConversion"/>
  <pageMargins left="0.98425196850393704" right="0.39370078740157483" top="0.6692913385826772" bottom="0.35433070866141736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kibta</dc:creator>
  <cp:lastModifiedBy>User</cp:lastModifiedBy>
  <cp:lastPrinted>2014-10-11T06:33:31Z</cp:lastPrinted>
  <dcterms:created xsi:type="dcterms:W3CDTF">2012-10-06T11:22:58Z</dcterms:created>
  <dcterms:modified xsi:type="dcterms:W3CDTF">2014-10-11T06:33:32Z</dcterms:modified>
</cp:coreProperties>
</file>